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vagani10,09\"/>
    </mc:Choice>
  </mc:AlternateContent>
  <xr:revisionPtr revIDLastSave="0" documentId="13_ncr:1_{5B137B8B-2548-4436-BBA0-6BBA9388EFD1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Sheet2" sheetId="3" r:id="rId1"/>
    <sheet name="Sheet3 " sheetId="11" r:id="rId2"/>
    <sheet name="Sheet6" sheetId="12" r:id="rId3"/>
  </sheets>
  <definedNames>
    <definedName name="_xlnm.Print_Titles" localSheetId="0">Sheet2!$19:$21</definedName>
    <definedName name="_xlnm.Print_Titles" localSheetId="1">'Sheet3 '!$15:$17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9" i="11" l="1"/>
  <c r="G29" i="12" l="1"/>
  <c r="G48" i="12"/>
  <c r="G32" i="12"/>
  <c r="H258" i="12"/>
  <c r="H207" i="12"/>
  <c r="E28" i="11" l="1"/>
  <c r="E26" i="11"/>
  <c r="F189" i="11" l="1"/>
  <c r="H78" i="12"/>
  <c r="H76" i="12" s="1"/>
  <c r="F95" i="12"/>
  <c r="H204" i="3"/>
  <c r="G204" i="3"/>
  <c r="G308" i="3"/>
  <c r="F236" i="11"/>
  <c r="F200" i="11"/>
  <c r="F193" i="11"/>
  <c r="F188" i="11"/>
  <c r="E162" i="11"/>
  <c r="E157" i="11"/>
  <c r="E148" i="11"/>
  <c r="E115" i="11"/>
  <c r="E73" i="11"/>
  <c r="E70" i="11"/>
  <c r="E77" i="11"/>
  <c r="E76" i="11"/>
  <c r="E67" i="11"/>
  <c r="E66" i="11"/>
  <c r="E63" i="11"/>
  <c r="E59" i="11"/>
  <c r="E58" i="11"/>
  <c r="E57" i="11"/>
  <c r="E56" i="11"/>
  <c r="E53" i="11"/>
  <c r="E49" i="11"/>
  <c r="E48" i="11"/>
  <c r="E44" i="11"/>
  <c r="E43" i="11"/>
  <c r="E40" i="11"/>
  <c r="E39" i="11"/>
  <c r="E27" i="11"/>
  <c r="G321" i="3"/>
  <c r="F499" i="12"/>
  <c r="G497" i="12"/>
  <c r="F497" i="12" s="1"/>
  <c r="F453" i="12"/>
  <c r="G452" i="12"/>
  <c r="F452" i="12" s="1"/>
  <c r="F428" i="12"/>
  <c r="F427" i="12"/>
  <c r="F426" i="12"/>
  <c r="F425" i="12"/>
  <c r="G423" i="12"/>
  <c r="F418" i="12"/>
  <c r="F417" i="12"/>
  <c r="H415" i="12"/>
  <c r="H413" i="12" s="1"/>
  <c r="G415" i="12"/>
  <c r="G413" i="12" s="1"/>
  <c r="F386" i="12"/>
  <c r="G385" i="12"/>
  <c r="F385" i="12" s="1"/>
  <c r="F384" i="12"/>
  <c r="F381" i="12"/>
  <c r="G379" i="12"/>
  <c r="F379" i="12" s="1"/>
  <c r="M373" i="12"/>
  <c r="F372" i="12"/>
  <c r="F370" i="12" s="1"/>
  <c r="F368" i="12" s="1"/>
  <c r="H370" i="12"/>
  <c r="H368" i="12" s="1"/>
  <c r="H366" i="12" s="1"/>
  <c r="G370" i="12"/>
  <c r="G228" i="3" s="1"/>
  <c r="M335" i="12"/>
  <c r="F335" i="12"/>
  <c r="F333" i="12" s="1"/>
  <c r="F331" i="12" s="1"/>
  <c r="F321" i="12" s="1"/>
  <c r="H333" i="12"/>
  <c r="H331" i="12" s="1"/>
  <c r="H321" i="12" s="1"/>
  <c r="G333" i="12"/>
  <c r="G331" i="12" s="1"/>
  <c r="G321" i="12" s="1"/>
  <c r="F312" i="12"/>
  <c r="F311" i="12"/>
  <c r="F310" i="12"/>
  <c r="H308" i="12"/>
  <c r="H188" i="3" s="1"/>
  <c r="G308" i="12"/>
  <c r="G188" i="3" s="1"/>
  <c r="M305" i="12"/>
  <c r="N305" i="12" s="1"/>
  <c r="F305" i="12"/>
  <c r="F303" i="12" s="1"/>
  <c r="F301" i="12" s="1"/>
  <c r="H303" i="12"/>
  <c r="H185" i="3" s="1"/>
  <c r="G303" i="12"/>
  <c r="G301" i="12" s="1"/>
  <c r="F274" i="12"/>
  <c r="F273" i="12"/>
  <c r="F272" i="12"/>
  <c r="F271" i="12"/>
  <c r="F270" i="12"/>
  <c r="F269" i="12"/>
  <c r="G268" i="12"/>
  <c r="E41" i="11" s="1"/>
  <c r="F267" i="12"/>
  <c r="H266" i="12"/>
  <c r="H162" i="3" s="1"/>
  <c r="H264" i="12"/>
  <c r="F263" i="12"/>
  <c r="F262" i="12"/>
  <c r="F261" i="12"/>
  <c r="F260" i="12"/>
  <c r="F259" i="12"/>
  <c r="O258" i="12"/>
  <c r="M258" i="12"/>
  <c r="F258" i="12"/>
  <c r="F257" i="12"/>
  <c r="F256" i="12"/>
  <c r="F255" i="12"/>
  <c r="F254" i="12"/>
  <c r="F253" i="12"/>
  <c r="F252" i="12"/>
  <c r="F251" i="12"/>
  <c r="O250" i="12"/>
  <c r="F250" i="12"/>
  <c r="P249" i="12"/>
  <c r="O249" i="12"/>
  <c r="F249" i="12"/>
  <c r="H247" i="12"/>
  <c r="H245" i="12" s="1"/>
  <c r="G247" i="12"/>
  <c r="G159" i="3" s="1"/>
  <c r="F241" i="12"/>
  <c r="H239" i="12"/>
  <c r="F239" i="12" s="1"/>
  <c r="O207" i="12"/>
  <c r="F207" i="12"/>
  <c r="F203" i="12" s="1"/>
  <c r="H205" i="12"/>
  <c r="G205" i="12"/>
  <c r="G203" i="12" s="1"/>
  <c r="F186" i="12"/>
  <c r="H184" i="12"/>
  <c r="F184" i="12" s="1"/>
  <c r="F179" i="12"/>
  <c r="H177" i="12"/>
  <c r="G177" i="12"/>
  <c r="G110" i="3" s="1"/>
  <c r="P118" i="12"/>
  <c r="F118" i="12"/>
  <c r="H116" i="12"/>
  <c r="F116" i="12" s="1"/>
  <c r="F94" i="12"/>
  <c r="P93" i="12"/>
  <c r="F93" i="12"/>
  <c r="P92" i="12"/>
  <c r="F92" i="12"/>
  <c r="F91" i="12"/>
  <c r="G90" i="12"/>
  <c r="F90" i="12" s="1"/>
  <c r="F89" i="12"/>
  <c r="F88" i="12"/>
  <c r="F87" i="12"/>
  <c r="F86" i="12"/>
  <c r="F85" i="12"/>
  <c r="F84" i="12"/>
  <c r="F83" i="12"/>
  <c r="F82" i="12"/>
  <c r="F81" i="12"/>
  <c r="F80" i="12"/>
  <c r="F49" i="12"/>
  <c r="F48" i="12"/>
  <c r="J47" i="12"/>
  <c r="F47" i="12"/>
  <c r="F46" i="12"/>
  <c r="F45" i="12"/>
  <c r="F44" i="12"/>
  <c r="J43" i="12"/>
  <c r="F43" i="12"/>
  <c r="J42" i="12"/>
  <c r="F42" i="12"/>
  <c r="F41" i="12"/>
  <c r="G40" i="12"/>
  <c r="F40" i="12" s="1"/>
  <c r="G39" i="12"/>
  <c r="F39" i="12" s="1"/>
  <c r="F38" i="12"/>
  <c r="F37" i="12"/>
  <c r="F36" i="12"/>
  <c r="F35" i="12"/>
  <c r="G34" i="12"/>
  <c r="F33" i="12"/>
  <c r="J32" i="12"/>
  <c r="F32" i="12"/>
  <c r="J31" i="12"/>
  <c r="F31" i="12"/>
  <c r="J30" i="12"/>
  <c r="F30" i="12"/>
  <c r="F29" i="12"/>
  <c r="J28" i="12"/>
  <c r="F28" i="12"/>
  <c r="H26" i="12"/>
  <c r="H27" i="3" s="1"/>
  <c r="F23" i="12"/>
  <c r="G306" i="12" l="1"/>
  <c r="F415" i="12"/>
  <c r="F413" i="12" s="1"/>
  <c r="F34" i="12"/>
  <c r="G26" i="12"/>
  <c r="G27" i="3" s="1"/>
  <c r="H243" i="12"/>
  <c r="F205" i="12"/>
  <c r="G78" i="12"/>
  <c r="G76" i="12" s="1"/>
  <c r="F76" i="12" s="1"/>
  <c r="J366" i="12"/>
  <c r="F268" i="12"/>
  <c r="G175" i="12"/>
  <c r="H306" i="12"/>
  <c r="F306" i="12" s="1"/>
  <c r="H301" i="12"/>
  <c r="F308" i="12"/>
  <c r="H159" i="3"/>
  <c r="G495" i="12"/>
  <c r="F495" i="12" s="1"/>
  <c r="H114" i="12"/>
  <c r="F114" i="12" s="1"/>
  <c r="G368" i="12"/>
  <c r="H65" i="3"/>
  <c r="G266" i="12"/>
  <c r="G450" i="12"/>
  <c r="E54" i="11"/>
  <c r="G233" i="3"/>
  <c r="H47" i="3"/>
  <c r="H45" i="3" s="1"/>
  <c r="J33" i="12"/>
  <c r="H24" i="12"/>
  <c r="H22" i="12" s="1"/>
  <c r="F247" i="12"/>
  <c r="F245" i="12" s="1"/>
  <c r="F423" i="12"/>
  <c r="G514" i="12"/>
  <c r="E55" i="11"/>
  <c r="F78" i="12"/>
  <c r="F516" i="12"/>
  <c r="E42" i="11"/>
  <c r="H129" i="3"/>
  <c r="G291" i="12"/>
  <c r="G258" i="3"/>
  <c r="H113" i="3"/>
  <c r="F177" i="12"/>
  <c r="E60" i="11"/>
  <c r="H258" i="3"/>
  <c r="G185" i="3"/>
  <c r="G167" i="12"/>
  <c r="H175" i="12"/>
  <c r="G245" i="12"/>
  <c r="H203" i="12"/>
  <c r="G382" i="12"/>
  <c r="G234" i="3" s="1"/>
  <c r="G421" i="12"/>
  <c r="F234" i="11"/>
  <c r="F231" i="11" s="1"/>
  <c r="D231" i="11" s="1"/>
  <c r="G47" i="3" l="1"/>
  <c r="G45" i="3" s="1"/>
  <c r="H291" i="12"/>
  <c r="F291" i="12" s="1"/>
  <c r="G468" i="12"/>
  <c r="F468" i="12" s="1"/>
  <c r="E51" i="11"/>
  <c r="F266" i="12"/>
  <c r="G162" i="3"/>
  <c r="G264" i="12"/>
  <c r="F264" i="12" s="1"/>
  <c r="H108" i="12"/>
  <c r="F108" i="12" s="1"/>
  <c r="G512" i="12"/>
  <c r="F514" i="12"/>
  <c r="G448" i="12"/>
  <c r="F448" i="12" s="1"/>
  <c r="G274" i="3"/>
  <c r="F450" i="12"/>
  <c r="F26" i="12"/>
  <c r="G24" i="12"/>
  <c r="F421" i="12"/>
  <c r="H167" i="12"/>
  <c r="F167" i="12" s="1"/>
  <c r="F175" i="12"/>
  <c r="G373" i="12"/>
  <c r="F382" i="12"/>
  <c r="H63" i="3"/>
  <c r="F65" i="3"/>
  <c r="O243" i="12" l="1"/>
  <c r="F512" i="12"/>
  <c r="G510" i="12"/>
  <c r="F419" i="12"/>
  <c r="G243" i="12"/>
  <c r="F243" i="12" s="1"/>
  <c r="G22" i="12"/>
  <c r="F24" i="12"/>
  <c r="F373" i="12"/>
  <c r="G366" i="12"/>
  <c r="F366" i="12" s="1"/>
  <c r="H58" i="3"/>
  <c r="F58" i="3" s="1"/>
  <c r="F63" i="3"/>
  <c r="F113" i="3"/>
  <c r="H108" i="3"/>
  <c r="D49" i="11"/>
  <c r="F510" i="12" l="1"/>
  <c r="G21" i="12"/>
  <c r="F22" i="12"/>
  <c r="O21" i="12"/>
  <c r="M21" i="12"/>
  <c r="J22" i="12"/>
  <c r="G108" i="3"/>
  <c r="G102" i="3" s="1"/>
  <c r="F110" i="3"/>
  <c r="D189" i="11"/>
  <c r="D44" i="11"/>
  <c r="D28" i="11"/>
  <c r="D97" i="11"/>
  <c r="D95" i="11" s="1"/>
  <c r="D93" i="11" s="1"/>
  <c r="F195" i="11"/>
  <c r="D195" i="11" s="1"/>
  <c r="G127" i="3"/>
  <c r="H224" i="3"/>
  <c r="F253" i="3"/>
  <c r="G251" i="3"/>
  <c r="F251" i="3" s="1"/>
  <c r="E143" i="11"/>
  <c r="D63" i="11"/>
  <c r="D67" i="11"/>
  <c r="D129" i="11"/>
  <c r="D125" i="11" s="1"/>
  <c r="E125" i="11"/>
  <c r="D77" i="11"/>
  <c r="D40" i="11"/>
  <c r="F125" i="11"/>
  <c r="D26" i="11"/>
  <c r="F233" i="3"/>
  <c r="H202" i="3"/>
  <c r="H195" i="3" s="1"/>
  <c r="G202" i="3"/>
  <c r="G195" i="3" s="1"/>
  <c r="D53" i="11"/>
  <c r="D41" i="11"/>
  <c r="D66" i="11"/>
  <c r="D39" i="11"/>
  <c r="D27" i="11"/>
  <c r="D42" i="11"/>
  <c r="D43" i="11"/>
  <c r="D48" i="11"/>
  <c r="D54" i="11"/>
  <c r="D55" i="11"/>
  <c r="D56" i="11"/>
  <c r="D57" i="11"/>
  <c r="D58" i="11"/>
  <c r="D59" i="11"/>
  <c r="D60" i="11"/>
  <c r="D73" i="11"/>
  <c r="D76" i="11"/>
  <c r="E154" i="11"/>
  <c r="D154" i="11" s="1"/>
  <c r="D162" i="11"/>
  <c r="H319" i="3"/>
  <c r="H317" i="3" s="1"/>
  <c r="H306" i="3"/>
  <c r="D71" i="11"/>
  <c r="D72" i="11"/>
  <c r="D74" i="11"/>
  <c r="D75" i="11"/>
  <c r="G186" i="3"/>
  <c r="H186" i="3"/>
  <c r="E113" i="11"/>
  <c r="D193" i="11"/>
  <c r="F21" i="12" l="1"/>
  <c r="J19" i="12"/>
  <c r="P22" i="12"/>
  <c r="K21" i="12"/>
  <c r="F108" i="3"/>
  <c r="D70" i="11"/>
  <c r="E68" i="11"/>
  <c r="D68" i="11" s="1"/>
  <c r="F129" i="3"/>
  <c r="F127" i="3" s="1"/>
  <c r="H175" i="3"/>
  <c r="G160" i="3"/>
  <c r="F234" i="3"/>
  <c r="F228" i="3"/>
  <c r="H160" i="3"/>
  <c r="D115" i="11"/>
  <c r="E158" i="11"/>
  <c r="D158" i="11" s="1"/>
  <c r="D157" i="11"/>
  <c r="D148" i="11"/>
  <c r="F188" i="3"/>
  <c r="F190" i="11"/>
  <c r="D190" i="11" s="1"/>
  <c r="F195" i="3"/>
  <c r="E103" i="11"/>
  <c r="D103" i="11" s="1"/>
  <c r="D113" i="11"/>
  <c r="F186" i="3"/>
  <c r="G175" i="3"/>
  <c r="H25" i="3"/>
  <c r="H23" i="3" s="1"/>
  <c r="E177" i="11"/>
  <c r="D177" i="11" s="1"/>
  <c r="F204" i="3"/>
  <c r="F202" i="3" s="1"/>
  <c r="E64" i="11"/>
  <c r="D64" i="11" s="1"/>
  <c r="D236" i="11"/>
  <c r="D200" i="11"/>
  <c r="E46" i="11"/>
  <c r="D46" i="11" s="1"/>
  <c r="H157" i="3"/>
  <c r="F216" i="11"/>
  <c r="D234" i="11"/>
  <c r="E61" i="11"/>
  <c r="D61" i="11" s="1"/>
  <c r="E24" i="11"/>
  <c r="E22" i="11" s="1"/>
  <c r="D22" i="11" s="1"/>
  <c r="D143" i="11"/>
  <c r="D137" i="11" s="1"/>
  <c r="E137" i="11"/>
  <c r="G256" i="3"/>
  <c r="E95" i="11"/>
  <c r="E93" i="11" s="1"/>
  <c r="E37" i="11"/>
  <c r="D51" i="11"/>
  <c r="E18" i="11" l="1"/>
  <c r="J21" i="12"/>
  <c r="J24" i="12"/>
  <c r="L21" i="12"/>
  <c r="F185" i="3"/>
  <c r="H154" i="3"/>
  <c r="H152" i="3" s="1"/>
  <c r="F152" i="3" s="1"/>
  <c r="H127" i="3"/>
  <c r="G229" i="3"/>
  <c r="F229" i="3" s="1"/>
  <c r="F160" i="3"/>
  <c r="F162" i="3"/>
  <c r="H155" i="3"/>
  <c r="F159" i="3"/>
  <c r="F157" i="3" s="1"/>
  <c r="D179" i="11"/>
  <c r="F175" i="3"/>
  <c r="G319" i="3"/>
  <c r="F321" i="3"/>
  <c r="G306" i="3"/>
  <c r="F308" i="3"/>
  <c r="E152" i="11"/>
  <c r="D152" i="11" s="1"/>
  <c r="D188" i="11"/>
  <c r="D216" i="11"/>
  <c r="F47" i="3"/>
  <c r="F45" i="3"/>
  <c r="F27" i="3"/>
  <c r="G25" i="3"/>
  <c r="D24" i="11"/>
  <c r="E35" i="11"/>
  <c r="D37" i="11"/>
  <c r="F154" i="3" l="1"/>
  <c r="H102" i="3"/>
  <c r="F102" i="3" s="1"/>
  <c r="G224" i="3"/>
  <c r="F224" i="3" s="1"/>
  <c r="G157" i="3"/>
  <c r="G155" i="3" s="1"/>
  <c r="F155" i="3"/>
  <c r="F306" i="3"/>
  <c r="G285" i="3"/>
  <c r="F285" i="3" s="1"/>
  <c r="F319" i="3"/>
  <c r="G317" i="3"/>
  <c r="H256" i="3"/>
  <c r="F258" i="3"/>
  <c r="D185" i="11"/>
  <c r="G23" i="3"/>
  <c r="F25" i="3"/>
  <c r="F23" i="3" s="1"/>
  <c r="G272" i="3"/>
  <c r="F274" i="3"/>
  <c r="D35" i="11"/>
  <c r="D20" i="11" s="1"/>
  <c r="E20" i="11"/>
  <c r="F317" i="3" l="1"/>
  <c r="G22" i="3"/>
  <c r="H18" i="11"/>
  <c r="H254" i="3"/>
  <c r="F256" i="3"/>
  <c r="D183" i="11"/>
  <c r="F272" i="3"/>
  <c r="D18" i="11" l="1"/>
  <c r="G18" i="11" s="1"/>
  <c r="D181" i="11"/>
  <c r="F254" i="3"/>
  <c r="F22" i="3" l="1"/>
</calcChain>
</file>

<file path=xl/sharedStrings.xml><?xml version="1.0" encoding="utf-8"?>
<sst xmlns="http://schemas.openxmlformats.org/spreadsheetml/2006/main" count="2309" uniqueCount="600">
  <si>
    <t>Փարաքար</t>
  </si>
  <si>
    <t>Ընդամենը (ս.5+ս.6)</t>
  </si>
  <si>
    <t>այդ թվում`</t>
  </si>
  <si>
    <t>վարչական մաս</t>
  </si>
  <si>
    <t>ֆոնդային մաս</t>
  </si>
  <si>
    <t>1</t>
  </si>
  <si>
    <t>X</t>
  </si>
  <si>
    <t>որից`</t>
  </si>
  <si>
    <t>x</t>
  </si>
  <si>
    <t xml:space="preserve"> </t>
  </si>
  <si>
    <t>ՀԱՄԱՅՆՔԻ  ԲՅՈՒՋԵԻ ԾԱԽՍԵՐԸ` ԸՍՏ ԲՅՈՒՋԵՏԱՅԻՆ ԾԱԽՍԵՐԻ  ԳՈՐԾԱՌԱԿԱՆ ԴԱՍԱԿԱՐԳՄԱՆ</t>
  </si>
  <si>
    <t>(հազար դրամներով)</t>
  </si>
  <si>
    <t xml:space="preserve">  Տողի NN</t>
  </si>
  <si>
    <t>Բա-ժին</t>
  </si>
  <si>
    <t>Խումբ</t>
  </si>
  <si>
    <t>Դաս</t>
  </si>
  <si>
    <t>Բյուջետային ծախսերի գործառական դասակարգման բաժինների, խմբերի և դասերի անվանումները</t>
  </si>
  <si>
    <t xml:space="preserve">  Ընդամենը (ս.7+ս.8)</t>
  </si>
  <si>
    <t xml:space="preserve">     այդ թվում`</t>
  </si>
  <si>
    <t xml:space="preserve"> X</t>
  </si>
  <si>
    <r>
      <t xml:space="preserve">ԸՆԴԱՄԵՆԸ ԾԱԽՍԵՐ </t>
    </r>
    <r>
      <rPr>
        <b/>
        <sz val="9"/>
        <rFont val="GHEA Grapalat"/>
        <family val="3"/>
      </rPr>
      <t>(տող2100+տող2200+տող2300+տող2400+տող2500+տող2600+տող2700+տող2800+տող2900+տող3000+տող3100)</t>
    </r>
  </si>
  <si>
    <t>01</t>
  </si>
  <si>
    <t>0</t>
  </si>
  <si>
    <r>
      <t xml:space="preserve">ԸՆԴՀԱՆՈՒՐ ԲՆՈՒՅԹԻ ՀԱՆՐԱՅԻՆ ԾԱՌԱՅՈՒԹՅՈՒՆՆԵՐ </t>
    </r>
    <r>
      <rPr>
        <b/>
        <sz val="9"/>
        <rFont val="GHEA Grapalat"/>
        <family val="3"/>
      </rPr>
      <t xml:space="preserve">(տող2110+տող2120+տող2130+տող2140+տող2150+տող2160+տող2170+տող2180)                                                                                        </t>
    </r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</si>
  <si>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</si>
  <si>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 xml:space="preserve">Օրենսդիր և գործադիր մարմիններ,պետական կառավարում </t>
  </si>
  <si>
    <t>2</t>
  </si>
  <si>
    <t xml:space="preserve">Ֆինանսական և հարկաբյուջետային հարաբերություններ </t>
  </si>
  <si>
    <t>3</t>
  </si>
  <si>
    <t xml:space="preserve">Արտաքին հարաբերություններ </t>
  </si>
  <si>
    <t>Արտաքին տնտեսական օգնություն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</si>
  <si>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</si>
  <si>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</si>
  <si>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</si>
  <si>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</si>
  <si>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</si>
  <si>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</si>
  <si>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4</t>
  </si>
  <si>
    <t>Ընդհանուր բնույթի հետազոտական աշխատանք</t>
  </si>
  <si>
    <t xml:space="preserve">Ընդհանուր բնույթի հետազոտական աշխատանք </t>
  </si>
  <si>
    <t>5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</si>
  <si>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</si>
  <si>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</si>
  <si>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6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</si>
  <si>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</si>
  <si>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</si>
  <si>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>7</t>
  </si>
  <si>
    <t xml:space="preserve">Պետական պարտքի գծով գործառնություններ </t>
  </si>
  <si>
    <t>8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</si>
  <si>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</si>
  <si>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</si>
  <si>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</si>
  <si>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այդ թվում` Երևանի համաքաղաքային ծախսերի ֆինանսավորման համար</t>
  </si>
  <si>
    <t>02</t>
  </si>
  <si>
    <r>
      <t xml:space="preserve">ՊԱՇՏՊԱՆՈՒԹՅՈՒՆ </t>
    </r>
    <r>
      <rPr>
        <b/>
        <sz val="9"/>
        <rFont val="GHEA Grapalat"/>
        <family val="3"/>
      </rPr>
      <t>(տող2210+2220+տող2230+տող2240+տող2250)</t>
    </r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</si>
  <si>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</si>
  <si>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</si>
  <si>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</si>
  <si>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</si>
  <si>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</si>
  <si>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</si>
  <si>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</si>
  <si>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</si>
  <si>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03</t>
  </si>
  <si>
    <r>
      <t xml:space="preserve">ՀԱՍԱՐԱԿԱԿԱՆ ԿԱՐԳ, ԱՆՎՏԱՆԳՈՒԹՅՈՒՆ և ԴԱՏԱԿԱՆ ԳՈՐԾՈՒՆԵՈՒԹՅՈՒՆ </t>
    </r>
    <r>
      <rPr>
        <b/>
        <sz val="8"/>
        <rFont val="GHEA Grapalat"/>
        <family val="3"/>
      </rPr>
      <t>(տող2310+տող2320+տող2330+տող2340+տող2350+տող2360+տող2370)</t>
    </r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</si>
  <si>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</si>
  <si>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</si>
  <si>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</si>
  <si>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</si>
  <si>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</si>
  <si>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</si>
  <si>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</si>
  <si>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</si>
  <si>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</si>
  <si>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</si>
  <si>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</si>
  <si>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</si>
  <si>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</si>
  <si>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</si>
  <si>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</si>
  <si>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04</t>
  </si>
  <si>
    <r>
      <t xml:space="preserve">ՏՆՏԵՍԱԿԱՆ ՀԱՐԱԲԵՐՈՒԹՅՈՒՆՆԵՐ </t>
    </r>
    <r>
      <rPr>
        <b/>
        <sz val="8"/>
        <rFont val="GHEA Grapalat"/>
        <family val="3"/>
      </rPr>
      <t>(տող2410+տող2420+տող2430+տող2440+տող2450+տող2460+տող2470+տող2480+տող2490)</t>
    </r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</si>
  <si>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</si>
  <si>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</si>
  <si>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</si>
  <si>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</si>
  <si>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</si>
  <si>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</si>
  <si>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</si>
  <si>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</si>
  <si>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</si>
  <si>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</si>
  <si>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</si>
  <si>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</si>
  <si>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</si>
  <si>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</si>
  <si>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</si>
  <si>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</si>
  <si>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</si>
  <si>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</si>
  <si>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</si>
  <si>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</si>
  <si>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</si>
  <si>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</si>
  <si>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</si>
  <si>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</si>
  <si>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</si>
  <si>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</si>
  <si>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</si>
  <si>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</si>
  <si>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</si>
  <si>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</si>
  <si>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</si>
  <si>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</si>
  <si>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</si>
  <si>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</si>
  <si>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</si>
  <si>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</si>
  <si>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</si>
  <si>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</si>
  <si>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</si>
  <si>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</si>
  <si>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9</t>
  </si>
  <si>
    <t>Տնտեսական հարաբերություններ (այլ դասերին չպատկանող)</t>
  </si>
  <si>
    <t>05</t>
  </si>
  <si>
    <r>
      <t xml:space="preserve">ՇՐՋԱԿԱ ՄԻՋԱՎԱՅՐԻ ՊԱՇՏՊԱՆՈՒԹՅՈՒՆ </t>
    </r>
    <r>
      <rPr>
        <b/>
        <sz val="8"/>
        <rFont val="GHEA Grapalat"/>
        <family val="3"/>
      </rPr>
      <t>(տող2510+տող2520+տող2530+տող2540+տող2550+տող2560)</t>
    </r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</si>
  <si>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</si>
  <si>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</si>
  <si>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</si>
  <si>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</si>
  <si>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</si>
  <si>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</si>
  <si>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</si>
  <si>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06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</si>
  <si>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</si>
  <si>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</si>
  <si>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</si>
  <si>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</si>
  <si>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</si>
  <si>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</si>
  <si>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</si>
  <si>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</si>
  <si>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</si>
  <si>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</si>
  <si>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07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</si>
  <si>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</si>
  <si>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</si>
  <si>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</si>
  <si>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</si>
  <si>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</si>
  <si>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</si>
  <si>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</si>
  <si>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</si>
  <si>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</si>
  <si>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</si>
  <si>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</si>
  <si>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</si>
  <si>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</si>
  <si>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</si>
  <si>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</si>
  <si>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</si>
  <si>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</si>
  <si>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</si>
  <si>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</si>
  <si>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08</t>
  </si>
  <si>
    <r>
      <t xml:space="preserve">ՀԱՆԳԻՍՏ, ՄՇԱԿՈՒՅԹ ԵՎ ԿՐՈՆ </t>
    </r>
    <r>
      <rPr>
        <b/>
        <sz val="8"/>
        <rFont val="GHEA Grapalat"/>
        <family val="3"/>
      </rPr>
      <t>(տող2810+տող2820+տող2830+տող2840+տող2850+տող2860)</t>
    </r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</si>
  <si>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</si>
  <si>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</si>
  <si>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</si>
  <si>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</si>
  <si>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</si>
  <si>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</si>
  <si>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</si>
  <si>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</si>
  <si>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</si>
  <si>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</si>
  <si>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</si>
  <si>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</si>
  <si>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</si>
  <si>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</si>
  <si>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</si>
  <si>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</si>
  <si>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</si>
  <si>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</si>
  <si>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09</t>
  </si>
  <si>
    <r>
      <t xml:space="preserve">ԿՐԹՈՒԹՅՈՒՆ </t>
    </r>
    <r>
      <rPr>
        <b/>
        <sz val="8"/>
        <rFont val="GHEA Grapalat"/>
        <family val="3"/>
      </rPr>
      <t>(տող2910+տող2920+տող2930+տող2940+տող2950+տող2960+տող2970+տող2980)</t>
    </r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</si>
  <si>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</si>
  <si>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</si>
  <si>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</si>
  <si>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</si>
  <si>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</si>
  <si>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</si>
  <si>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</si>
  <si>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</si>
  <si>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</si>
  <si>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</si>
  <si>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</si>
  <si>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</si>
  <si>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</si>
  <si>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</si>
  <si>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</si>
  <si>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</si>
  <si>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</si>
  <si>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</si>
  <si>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>10</t>
  </si>
  <si>
    <r>
      <t xml:space="preserve">ՍՈՑԻԱԼԱԿԱՆ ՊԱՇՏՊԱՆՈՒԹՅՈՒՆ </t>
    </r>
    <r>
      <rPr>
        <b/>
        <sz val="8"/>
        <rFont val="GHEA Grapalat"/>
        <family val="3"/>
      </rPr>
      <t xml:space="preserve">(տող3010+տող3020+տող3030+տող3040+տող3050+տող3060+տող3070+տող3080+տող3090) </t>
    </r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</si>
  <si>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</si>
  <si>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</si>
  <si>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</si>
  <si>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</si>
  <si>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</si>
  <si>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</si>
  <si>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</si>
  <si>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</si>
  <si>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</si>
  <si>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</si>
  <si>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</si>
  <si>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</si>
  <si>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11</t>
  </si>
  <si>
    <t>ՀԻՄՆԱԿԱՆ ԲԱԺԻՆՆԵՐԻՆ ՉԴԱՍՎՈՂ ՊԱՀՈՒՍՏԱՅԻՆ ՖՈՆԴԵՐ (տող3110)</t>
  </si>
  <si>
    <t xml:space="preserve">ՀՀ կառավարության և համայնքների պահուստային ֆոնդ </t>
  </si>
  <si>
    <t>ÐÐ Ñ³Ù³ÛÝùÝ»ñÇ å³Ñáõëï³ÛÇÝ ýáÝ¹</t>
  </si>
  <si>
    <t>ՀԱՏՎԱԾ 3</t>
  </si>
  <si>
    <t>ՀԱՄԱՅՆՔԻ  ԲՅՈՒՋԵԻ  ԾԱԽՍԵՐԸ`  ԸՍՏ  ԲՅՈՒՋԵՏԱՅԻՆ ԾԱԽՍԵՐԻ ՏՆՏԵՍԱԳԻՏԱԿԱՆ ԴԱՍԱԿԱՐԳՄԱՆ</t>
  </si>
  <si>
    <t xml:space="preserve">Բյուջետային ծախսերի տնտեսագիտական դասակարգման հոդվածների </t>
  </si>
  <si>
    <t>անվանումները</t>
  </si>
  <si>
    <t xml:space="preserve"> NN </t>
  </si>
  <si>
    <r>
      <t xml:space="preserve">             ԸՆԴԱՄԵՆԸ    ԾԱԽՍԵՐ          </t>
    </r>
    <r>
      <rPr>
        <sz val="11"/>
        <rFont val="GHEA Grapalat"/>
        <family val="3"/>
      </rPr>
      <t xml:space="preserve">     </t>
    </r>
    <r>
      <rPr>
        <sz val="10"/>
        <rFont val="GHEA Grapalat"/>
        <family val="3"/>
      </rPr>
      <t>(տող4050+տող5000+տող 6000)</t>
    </r>
  </si>
  <si>
    <t xml:space="preserve">այդ թվում` </t>
  </si>
  <si>
    <r>
      <t xml:space="preserve">Ա.   ԸՆԹԱՑԻԿ  ԾԱԽՍԵՐ՝                </t>
    </r>
    <r>
      <rPr>
        <sz val="10"/>
        <rFont val="GHEA Grapalat"/>
        <family val="3"/>
      </rPr>
      <t xml:space="preserve">(տող4100+տող4200+տող4300+տող4400+տող4500+ տող4600+տող4700)  </t>
    </r>
    <r>
      <rPr>
        <sz val="12"/>
        <rFont val="GHEA Grapalat"/>
        <family val="3"/>
      </rPr>
      <t xml:space="preserve"> </t>
    </r>
    <r>
      <rPr>
        <b/>
        <sz val="12"/>
        <rFont val="GHEA Grapalat"/>
        <family val="3"/>
      </rPr>
      <t xml:space="preserve">                                                                                                                    </t>
    </r>
  </si>
  <si>
    <r>
      <t xml:space="preserve">1.1. ԱՇԽԱՏԱՆՔԻ ՎԱՐՁԱՏՐՈՒԹՅՈՒՆ </t>
    </r>
    <r>
      <rPr>
        <sz val="8"/>
        <rFont val="GHEA Grapalat"/>
        <family val="3"/>
      </rPr>
      <t xml:space="preserve">(տող4110+տող4120+տող4130)  </t>
    </r>
    <r>
      <rPr>
        <sz val="10"/>
        <rFont val="GHEA Grapalat"/>
        <family val="3"/>
      </rPr>
      <t xml:space="preserve">  </t>
    </r>
    <r>
      <rPr>
        <b/>
        <sz val="10"/>
        <rFont val="GHEA Grapalat"/>
        <family val="3"/>
      </rPr>
      <t xml:space="preserve">                                                                 </t>
    </r>
  </si>
  <si>
    <r>
      <t xml:space="preserve">ԴՐԱՄՈՎ ՎՃԱՐՎՈՂ ԱՇԽԱՏԱՎԱՐՁԵՐ ԵՎ ՀԱՎԵԼԱՎՃԱՐՆԵՐ </t>
    </r>
    <r>
      <rPr>
        <i/>
        <sz val="8"/>
        <rFont val="GHEA Grapalat"/>
        <family val="3"/>
      </rPr>
      <t>(տող4111+տող4112+ տող4114)</t>
    </r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</si>
  <si>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</si>
  <si>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</si>
  <si>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</si>
  <si>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</si>
  <si>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</si>
  <si>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</si>
  <si>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r>
      <t xml:space="preserve">ԲՆԵՂԵՆ ԱՇԽԱՏԱՎԱՐՁԵՐ ԵՎ ՀԱՎԵԼԱՎՃԱՐՆԵՐ </t>
    </r>
    <r>
      <rPr>
        <i/>
        <sz val="9"/>
        <rFont val="GHEA Grapalat"/>
        <family val="3"/>
      </rPr>
      <t>(տող4121)</t>
    </r>
  </si>
  <si>
    <t xml:space="preserve"> -Բնեղեն աշխատավարձեր և հավելավճարներ</t>
  </si>
  <si>
    <t>4121</t>
  </si>
  <si>
    <r>
      <t xml:space="preserve">ՓԱՍՏԱՑԻ ՍՈՑԻԱԼԱԿԱՆ ԱՊԱՀՈՎՈՒԹՅԱՆ ՎՃԱՐՆԵՐ </t>
    </r>
    <r>
      <rPr>
        <i/>
        <sz val="8"/>
        <rFont val="GHEA Grapalat"/>
        <family val="3"/>
      </rPr>
      <t>(տող4131)</t>
    </r>
  </si>
  <si>
    <t xml:space="preserve"> -Սոցիալական ապահովության վճարներ</t>
  </si>
  <si>
    <t>4131</t>
  </si>
  <si>
    <r>
      <t xml:space="preserve">1.2. ԾԱՌԱՅՈՒԹՅՈՒՆՆԵՐԻ ԵՎ ԱՊՐԱՆՔՆԵՐԻ ՁԵՌՔ ԲԵՐՈՒՄ </t>
    </r>
    <r>
      <rPr>
        <sz val="8"/>
        <rFont val="GHEA Grapalat"/>
        <family val="3"/>
      </rPr>
      <t>(տող4210+տող4220+տող4230+տող4240+տող4250+տող4260)</t>
    </r>
  </si>
  <si>
    <r>
      <t xml:space="preserve">ՇԱՐՈՒՆԱԿԱԿԱՆ ԾԱԽՍԵՐ </t>
    </r>
    <r>
      <rPr>
        <i/>
        <sz val="8"/>
        <rFont val="GHEA Grapalat"/>
        <family val="3"/>
      </rPr>
      <t>(տող4211+տող4212+տող4213+տող4214+տող4215+տող4216+տող4217)</t>
    </r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</si>
  <si>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</si>
  <si>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</si>
  <si>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</si>
  <si>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</si>
  <si>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</si>
  <si>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</si>
  <si>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</si>
  <si>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</si>
  <si>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</si>
  <si>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</si>
  <si>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</si>
  <si>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</si>
  <si>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</si>
  <si>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</si>
  <si>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r>
      <t xml:space="preserve"> ԳՈՐԾՈՒՂՈՒՄՆԵՐԻ ԵՎ ՇՐՋԱԳԱՅՈՒԹՅՈՒՆՆԵՐԻ ԾԱԽՍԵՐ </t>
    </r>
    <r>
      <rPr>
        <i/>
        <sz val="8"/>
        <rFont val="GHEA Grapalat"/>
        <family val="3"/>
      </rPr>
      <t>(տող4221+տող4222+տող4223)</t>
    </r>
  </si>
  <si>
    <t xml:space="preserve"> -Ներքին գործուղումներ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</si>
  <si>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</si>
  <si>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</si>
  <si>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</si>
  <si>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</si>
  <si>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r>
      <t xml:space="preserve">ՊԱՅՄԱՆԱԳՐԱՅԻՆ ԱՅԼ ԾԱՌԱՅՈՒԹՅՈՒՆՆԵՐԻ ՁԵՌՔ ԲԵՐՈՒՄ </t>
    </r>
    <r>
      <rPr>
        <i/>
        <sz val="8"/>
        <rFont val="GHEA Grapalat"/>
        <family val="3"/>
      </rPr>
      <t>(տող4231+տող4232+տող4233+տող4234+տող4235+տող4236+տող4237+տող4238)</t>
    </r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</si>
  <si>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</si>
  <si>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</si>
  <si>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</si>
  <si>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</si>
  <si>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</si>
  <si>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</si>
  <si>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</si>
  <si>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</si>
  <si>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</si>
  <si>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</si>
  <si>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</si>
  <si>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</si>
  <si>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</si>
  <si>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</si>
  <si>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</si>
  <si>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r>
      <t xml:space="preserve"> ԱՅԼ ՄԱՍՆԱԳԻՏԱԿԱՆ ԾԱՌԱՅՈՒԹՅՈՒՆՆԵՐԻ ՁԵՌՔ ԲԵՐՈՒՄ </t>
    </r>
    <r>
      <rPr>
        <i/>
        <sz val="8"/>
        <rFont val="GHEA Grapalat"/>
        <family val="3"/>
      </rPr>
      <t xml:space="preserve"> (տող 4241)</t>
    </r>
  </si>
  <si>
    <t xml:space="preserve"> -Մասնագիտական ծառայություններ</t>
  </si>
  <si>
    <t>4241</t>
  </si>
  <si>
    <r>
      <t>ԸՆԹԱՑԻԿ ՆՈՐՈԳՈՒՄ ԵՎ ՊԱՀՊԱՆՈՒՄ (ծառայություններ և նյութեր)</t>
    </r>
    <r>
      <rPr>
        <i/>
        <sz val="8"/>
        <rFont val="GHEA Grapalat"/>
        <family val="3"/>
      </rPr>
      <t xml:space="preserve"> (տող4251+տող4252)</t>
    </r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</si>
  <si>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</si>
  <si>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</si>
  <si>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</si>
  <si>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</si>
  <si>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r>
      <t xml:space="preserve"> ՆՅՈՒԹԵՐ </t>
    </r>
    <r>
      <rPr>
        <i/>
        <sz val="8"/>
        <rFont val="GHEA Grapalat"/>
        <family val="3"/>
      </rPr>
      <t>4261+տող4262+տող4263+տող4264+տող4265+տող4266+տող4267+տող4268)</t>
    </r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</si>
  <si>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</si>
  <si>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</si>
  <si>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</si>
  <si>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</si>
  <si>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</si>
  <si>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</si>
  <si>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</si>
  <si>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</si>
  <si>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</si>
  <si>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</si>
  <si>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</si>
  <si>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</si>
  <si>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</si>
  <si>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</si>
  <si>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</si>
  <si>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</si>
  <si>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r>
      <t xml:space="preserve"> 1.3. ՏՈԿՈՍԱՎՃԱՐՆԵՐ </t>
    </r>
    <r>
      <rPr>
        <i/>
        <sz val="8"/>
        <color indexed="8"/>
        <rFont val="GHEA Grapalat"/>
        <family val="3"/>
      </rPr>
      <t>(տող4310+տող 4320+տող4330)</t>
    </r>
  </si>
  <si>
    <r>
      <t xml:space="preserve">ՆԵՐՔԻՆ ՏՈԿՈՍԱՎՃԱՐՆԵՐ </t>
    </r>
    <r>
      <rPr>
        <i/>
        <sz val="8"/>
        <color indexed="8"/>
        <rFont val="GHEA Grapalat"/>
        <family val="3"/>
      </rPr>
      <t>(տող4311+տող4312)</t>
    </r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</si>
  <si>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</si>
  <si>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</si>
  <si>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</si>
  <si>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</si>
  <si>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r>
      <t xml:space="preserve">ԱՐՏԱՔԻՆ ՏՈԿՈՍԱՎՃԱՐՆԵՐ </t>
    </r>
    <r>
      <rPr>
        <i/>
        <sz val="8"/>
        <color indexed="8"/>
        <rFont val="GHEA Grapalat"/>
        <family val="3"/>
      </rPr>
      <t>(տող4321+տող4322)</t>
    </r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</si>
  <si>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</si>
  <si>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</si>
  <si>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</si>
  <si>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</si>
  <si>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r>
      <t xml:space="preserve">ՓՈԽԱՌՈՒԹՅՈՒՆՆԵՐԻ ՀԵՏ ԿԱՊՎԱԾ ՎՃԱՐՆԵՐ </t>
    </r>
    <r>
      <rPr>
        <i/>
        <sz val="8"/>
        <color indexed="8"/>
        <rFont val="GHEA Grapalat"/>
        <family val="3"/>
      </rPr>
      <t xml:space="preserve">(տող4331+տող4332+տող4333) </t>
    </r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</si>
  <si>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</si>
  <si>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</si>
  <si>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</si>
  <si>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</si>
  <si>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</si>
  <si>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</si>
  <si>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r>
      <t xml:space="preserve">1.4. ՍՈՒԲՍԻԴԻԱՆԵՐ  </t>
    </r>
    <r>
      <rPr>
        <sz val="8"/>
        <color indexed="8"/>
        <rFont val="GHEA Grapalat"/>
        <family val="3"/>
      </rPr>
      <t>(տող4410+տող4420)</t>
    </r>
  </si>
  <si>
    <r>
      <t xml:space="preserve">ՍՈՒԲՍԻԴԻԱՆԵՐ ՊԵՏԱԿԱՆ (ՀԱՄԱՅՆՔԱՅԻՆ) ԿԱԶՄԱԿԵՐՊՈՒԹՅՈՒՆՆԵՐԻՆ </t>
    </r>
    <r>
      <rPr>
        <i/>
        <sz val="8"/>
        <color indexed="8"/>
        <rFont val="GHEA Grapalat"/>
        <family val="3"/>
      </rPr>
      <t>(տող4411+տող4412)</t>
    </r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</si>
  <si>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</si>
  <si>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</si>
  <si>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</si>
  <si>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</si>
  <si>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r>
      <t xml:space="preserve">ՍՈՒԲՍԻԴԻԱՆԵՐ ՈՉ ՊԵՏԱԿԱՆ (ՈՉ ՀԱՄԱՅՆՔԱՅԻՆ) ԿԱԶՄԱԿԵՐՊՈՒԹՅՈՒՆՆԵՐԻՆ </t>
    </r>
    <r>
      <rPr>
        <i/>
        <sz val="8"/>
        <color indexed="8"/>
        <rFont val="GHEA Grapalat"/>
        <family val="3"/>
      </rPr>
      <t>(տող4421+տող4422)</t>
    </r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</si>
  <si>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</si>
  <si>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</si>
  <si>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</si>
  <si>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</si>
  <si>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r>
      <t xml:space="preserve">1.5. ԴՐԱՄԱՇՆՈՐՀՆԵՐ </t>
    </r>
    <r>
      <rPr>
        <sz val="8"/>
        <color indexed="8"/>
        <rFont val="GHEA Grapalat"/>
        <family val="3"/>
      </rPr>
      <t>(տող4510+տող4520+տող4530+տող4540)</t>
    </r>
  </si>
  <si>
    <r>
      <t xml:space="preserve">ԴՐԱՄԱՇՆՈՐՀՆԵՐ ՕՏԱՐԵՐԿՐՅԱ ԿԱՌԱՎԱՐՈՒԹՅՈՒՆՆԵՐԻՆ </t>
    </r>
    <r>
      <rPr>
        <i/>
        <sz val="8"/>
        <color indexed="8"/>
        <rFont val="GHEA Grapalat"/>
        <family val="3"/>
      </rPr>
      <t>(տող4511+տող4512)</t>
    </r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</si>
  <si>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</si>
  <si>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</si>
  <si>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</si>
  <si>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</si>
  <si>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r>
      <t xml:space="preserve">ԴՐԱՄԱՇՆՈՐՀՆԵՐ ՄԻՋԱԶԳԱՅԻՆ ԿԱԶՄԱԿԵՐՊՈՒԹՅՈՒՆՆԵՐԻՆ </t>
    </r>
    <r>
      <rPr>
        <i/>
        <sz val="8"/>
        <color indexed="8"/>
        <rFont val="GHEA Grapalat"/>
        <family val="3"/>
      </rPr>
      <t>(տող4521+տող4522)</t>
    </r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</si>
  <si>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</si>
  <si>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</si>
  <si>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</si>
  <si>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</si>
  <si>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r>
      <t xml:space="preserve">ԸՆԹԱՑԻԿ ԴՐԱՄԱՇՆՈՐՀՆԵՐ ՊԵՏԱԿԱՆ ՀԱՏՎԱԾԻ ԱՅԼ ՄԱԿԱՐԴԱԿՆԵՐԻՆ </t>
    </r>
    <r>
      <rPr>
        <i/>
        <sz val="8"/>
        <color indexed="8"/>
        <rFont val="GHEA Grapalat"/>
        <family val="3"/>
      </rPr>
      <t>(տող4531+տող4532+տող4533)</t>
    </r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</si>
  <si>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</si>
  <si>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</si>
  <si>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</si>
  <si>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</si>
  <si>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r>
      <t xml:space="preserve"> - Այլ ընթացիկ դրամաշնորհներ                                    </t>
    </r>
    <r>
      <rPr>
        <sz val="8"/>
        <rFont val="GHEA Grapalat"/>
        <family val="3"/>
      </rPr>
      <t xml:space="preserve">  (տող 4534+տող 4537 +տող 4538)</t>
    </r>
  </si>
  <si>
    <t>4639</t>
  </si>
  <si>
    <r>
      <t xml:space="preserve"> - տեղական ինքնակառավրման մարմիններին                    </t>
    </r>
    <r>
      <rPr>
        <sz val="8"/>
        <rFont val="GHEA Grapalat"/>
        <family val="3"/>
      </rPr>
      <t>(տող  4535+տող 4536)</t>
    </r>
  </si>
  <si>
    <t xml:space="preserve">որից` </t>
  </si>
  <si>
    <t xml:space="preserve"> Երևանի համաքաղաքային ծախսերի ֆինանսավորման համար</t>
  </si>
  <si>
    <t xml:space="preserve">այլ համայնքներին </t>
  </si>
  <si>
    <t xml:space="preserve"> - ՀՀ պետական բյուջեին</t>
  </si>
  <si>
    <t xml:space="preserve"> - այլ</t>
  </si>
  <si>
    <r>
      <t>ԿԱՊԻՏԱԼ ԴՐԱՄԱՇՆՈՐՀՆԵՐ ՊԵՏԱԿԱՆ ՀԱՏՎԱԾԻ ԱՅԼ ՄԱԿԱՐԴԱԿՆԵՐԻՆ</t>
    </r>
    <r>
      <rPr>
        <i/>
        <sz val="8"/>
        <color indexed="8"/>
        <rFont val="GHEA Grapalat"/>
        <family val="3"/>
      </rPr>
      <t xml:space="preserve"> (տող4541+տող4542+տող4543)</t>
    </r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</si>
  <si>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</si>
  <si>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</si>
  <si>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</si>
  <si>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</si>
  <si>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r>
      <t xml:space="preserve"> -Այլ կապիտալ դրամաշնորհներ                                         </t>
    </r>
    <r>
      <rPr>
        <sz val="8"/>
        <rFont val="GHEA Grapalat"/>
        <family val="3"/>
      </rPr>
      <t>(տող 4544+տող 4547 +տող 4548)</t>
    </r>
  </si>
  <si>
    <t>4657</t>
  </si>
  <si>
    <t xml:space="preserve"> - տեղական ինքնակառավրման մարմիններին                    (տող  4545+տող 4546)</t>
  </si>
  <si>
    <t xml:space="preserve">ՀՀ այլ համայնքներին </t>
  </si>
  <si>
    <r>
      <t xml:space="preserve">1.6. ՍՈՑԻԱԼԱԿԱՆ ՆՊԱՍՏՆԵՐ ԵՎ ԿԵՆՍԱԹՈՇԱԿՆԵՐ </t>
    </r>
    <r>
      <rPr>
        <i/>
        <sz val="8"/>
        <color indexed="8"/>
        <rFont val="GHEA Grapalat"/>
        <family val="3"/>
      </rPr>
      <t>(տող4610+տող4630+տող4640)</t>
    </r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</si>
  <si>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</si>
  <si>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</si>
  <si>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</si>
  <si>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</si>
  <si>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</si>
  <si>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r>
      <t xml:space="preserve"> ՍՈՑԻԱԼԱԿԱՆ ՕԳՆՈՒԹՅԱՆ ԴՐԱՄԱԿԱՆ ԱՐՏԱՀԱՅՏՈՒԹՅԱՄԲ ՆՊԱՍՏՆԵՐ (ԲՅՈՒՋԵԻՑ) (</t>
    </r>
    <r>
      <rPr>
        <i/>
        <sz val="8"/>
        <color indexed="8"/>
        <rFont val="GHEA Grapalat"/>
        <family val="3"/>
      </rPr>
      <t xml:space="preserve">տող4631+տող4632+տող4633+տող4634) </t>
    </r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</si>
  <si>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</si>
  <si>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</si>
  <si>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</si>
  <si>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</si>
  <si>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</si>
  <si>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</si>
  <si>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</si>
  <si>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</si>
  <si>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r>
      <t xml:space="preserve"> ԿԵՆՍԱԹՈՇԱԿՆԵՐ </t>
    </r>
    <r>
      <rPr>
        <i/>
        <sz val="8"/>
        <color indexed="8"/>
        <rFont val="GHEA Grapalat"/>
        <family val="3"/>
      </rPr>
      <t xml:space="preserve">(տող4641) </t>
    </r>
  </si>
  <si>
    <t xml:space="preserve"> -Կենսաթոշակներ</t>
  </si>
  <si>
    <t>4741</t>
  </si>
  <si>
    <r>
      <t xml:space="preserve">1.7. ԱՅԼ ԾԱԽՍԵՐ </t>
    </r>
    <r>
      <rPr>
        <i/>
        <sz val="8"/>
        <rFont val="GHEA Grapalat"/>
        <family val="3"/>
      </rPr>
      <t>(տող4710+տող4720+տող4730+տող4740+տող4750+տող4760+տող4770)</t>
    </r>
  </si>
  <si>
    <r>
      <t xml:space="preserve">ՆՎԻՐԱՏՎՈՒԹՅՈՒՆՆԵՐ ՈՉ ԿԱՌԱՎԱՐԱԿԱՆ (ՀԱՍԱՐԱԿԱԿԱՆ) ԿԱԶՄԱԿԵՐՊՈՒԹՅՈՒՆՆԵՐԻՆ </t>
    </r>
    <r>
      <rPr>
        <i/>
        <sz val="8"/>
        <rFont val="GHEA Grapalat"/>
        <family val="3"/>
      </rPr>
      <t xml:space="preserve">(տող4711+տող4712) </t>
    </r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</si>
  <si>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</si>
  <si>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</si>
  <si>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</si>
  <si>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</si>
  <si>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r>
      <t xml:space="preserve">ՀԱՐԿԵՐ, ՊԱՐՏԱԴԻՐ ՎՃԱՐՆԵՐ ԵՎ ՏՈՒՅԺԵՐ, ՈՐՈՆՔ ԿԱՌԱՎԱՐՄԱՆ ՏԱՐԲԵՐ ՄԱԿԱՐԴԱԿՆԵՐԻ ԿՈՂՄԻՑ ԿԻՐԱՌՎՈՒՄ ԵՆ ՄԻՄՅԱՆՑ ՆԿԱՏՄԱՄԲ </t>
    </r>
    <r>
      <rPr>
        <i/>
        <sz val="8"/>
        <color indexed="8"/>
        <rFont val="GHEA Grapalat"/>
        <family val="3"/>
      </rPr>
      <t>(տող4721+տող4722+տող4723+տող4724)</t>
    </r>
  </si>
  <si>
    <t xml:space="preserve"> -Աշխատավարձի ֆոնդ</t>
  </si>
  <si>
    <t>4821</t>
  </si>
  <si>
    <t xml:space="preserve"> -Այլ հարկեր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</si>
  <si>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</si>
  <si>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</si>
  <si>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</si>
  <si>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</si>
  <si>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r>
      <t>ԴԱՏԱՐԱՆՆԵՐԻ ԿՈՂՄԻՑ ՆՇԱՆԱԿՎԱԾ ՏՈՒՅԺԵՐ ԵՎ ՏՈՒԳԱՆՔՆԵՐ</t>
    </r>
    <r>
      <rPr>
        <i/>
        <sz val="8"/>
        <color indexed="8"/>
        <rFont val="GHEA Grapalat"/>
        <family val="3"/>
      </rPr>
      <t xml:space="preserve"> (տող4731)</t>
    </r>
  </si>
  <si>
    <t xml:space="preserve"> -Դատարանների կողմից նշանակված տույժեր և տուգանքներ</t>
  </si>
  <si>
    <t>4831</t>
  </si>
  <si>
    <r>
      <t xml:space="preserve"> ԲՆԱԿԱՆ ԱՂԵՏՆԵՐԻՑ ԿԱՄ ԱՅԼ ԲՆԱԿԱՆ ՊԱՏՃԱՌՆԵՐՈՎ ԱՌԱՋԱՑԱԾ ՎՆԱՍՆԵՐԻ ԿԱՄ ՎՆԱՍՎԱԾՔՆԵՐԻ ՎԵՐԱԿԱՆԳՆՈՒՄ </t>
    </r>
    <r>
      <rPr>
        <i/>
        <sz val="8"/>
        <color indexed="8"/>
        <rFont val="GHEA Grapalat"/>
        <family val="3"/>
      </rPr>
      <t>(տող4741+տող4742)</t>
    </r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</si>
  <si>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</si>
  <si>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</si>
  <si>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</si>
  <si>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</si>
  <si>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r>
      <t xml:space="preserve">ԿԱՌԱՎԱՐՄԱՆ ՄԱՐՄԻՆՆԵՐԻ ԳՈՐԾՈՒՆԵՈՒԹՅԱՆ ՀԵՏԵՎԱՆՔՈՎ ԱՌԱՋԱՑԱԾ ՎՆԱՍՆԵՐԻ ԿԱՄ ՎՆԱՍՎԱԾՔՆԵՐԻ  ՎԵՐԱԿԱՆԳՆՈՒՄ </t>
    </r>
    <r>
      <rPr>
        <i/>
        <sz val="8"/>
        <color indexed="8"/>
        <rFont val="GHEA Grapalat"/>
        <family val="3"/>
      </rPr>
      <t>(տող4751)</t>
    </r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</si>
  <si>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</si>
  <si>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</si>
  <si>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r>
      <t xml:space="preserve"> ԱՅԼ ԾԱԽՍԵՐ </t>
    </r>
    <r>
      <rPr>
        <i/>
        <sz val="8"/>
        <color indexed="8"/>
        <rFont val="GHEA Grapalat"/>
        <family val="3"/>
      </rPr>
      <t>(տող4761)</t>
    </r>
  </si>
  <si>
    <t xml:space="preserve"> -Այլ ծախսեր</t>
  </si>
  <si>
    <t>4861</t>
  </si>
  <si>
    <r>
      <t>ՊԱՀՈՒՍՏԱՅԻՆ ՄԻՋՈՑՆԵՐ</t>
    </r>
    <r>
      <rPr>
        <i/>
        <sz val="8"/>
        <color indexed="8"/>
        <rFont val="GHEA Grapalat"/>
        <family val="3"/>
      </rPr>
      <t xml:space="preserve"> (տող4771)</t>
    </r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</si>
  <si>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</si>
  <si>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</si>
  <si>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</si>
  <si>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r>
      <t xml:space="preserve">Բ. ՈՉ ՖԻՆԱՆՍԱԿԱՆ ԱԿՏԻՎՆԵՐԻ ԳԾՈՎ ԾԱԽՍԵՐ                     </t>
    </r>
    <r>
      <rPr>
        <sz val="10"/>
        <color indexed="8"/>
        <rFont val="GHEA Grapalat"/>
        <family val="3"/>
      </rPr>
      <t>(տող5100+տող5200+տող5300+տող5400)</t>
    </r>
  </si>
  <si>
    <r>
      <t xml:space="preserve">1.1. ՀԻՄՆԱԿԱՆ ՄԻՋՈՑՆԵՐ     </t>
    </r>
    <r>
      <rPr>
        <b/>
        <sz val="9"/>
        <color indexed="8"/>
        <rFont val="GHEA Grapalat"/>
        <family val="3"/>
      </rPr>
      <t xml:space="preserve">                            </t>
    </r>
    <r>
      <rPr>
        <sz val="8"/>
        <color indexed="8"/>
        <rFont val="GHEA Grapalat"/>
        <family val="3"/>
      </rPr>
      <t>(տող5110+տող5120+տող5130)</t>
    </r>
  </si>
  <si>
    <r>
      <t xml:space="preserve">ՇԵՆՔԵՐ ԵՎ ՇԻՆՈՒԹՅՈՒՆՆԵՐ                                      </t>
    </r>
    <r>
      <rPr>
        <i/>
        <sz val="8"/>
        <color indexed="8"/>
        <rFont val="GHEA Grapalat"/>
        <family val="3"/>
      </rPr>
      <t xml:space="preserve"> (տող5111+տող5112+տող5113)</t>
    </r>
  </si>
  <si>
    <t xml:space="preserve"> - Շենքերի և շինությունների ձեռք բերում</t>
  </si>
  <si>
    <t>5111</t>
  </si>
  <si>
    <t xml:space="preserve"> - Շենքերի և շինությունների շինարարություն</t>
  </si>
  <si>
    <t>5112</t>
  </si>
  <si>
    <t xml:space="preserve"> - Շենքերի և շինությունների կապիտալ վերանորոգում</t>
  </si>
  <si>
    <t>5113</t>
  </si>
  <si>
    <r>
      <t xml:space="preserve">ՄԵՔԵՆԱՆԵՐ ԵՎ ՍԱՐՔԱՎՈՐՈՒՄՆԵՐ                                     </t>
    </r>
    <r>
      <rPr>
        <i/>
        <sz val="8"/>
        <color indexed="8"/>
        <rFont val="GHEA Grapalat"/>
        <family val="3"/>
      </rPr>
      <t xml:space="preserve">  (տող5121+ տող5122+տող5123)</t>
    </r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</si>
  <si>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</si>
  <si>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</si>
  <si>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</si>
  <si>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</si>
  <si>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</si>
  <si>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</si>
  <si>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r>
      <t xml:space="preserve"> ԱՅԼ ՀԻՄՆԱԿԱՆ ՄԻՋՈՑՆԵՐ                                          </t>
    </r>
    <r>
      <rPr>
        <i/>
        <sz val="8"/>
        <color indexed="8"/>
        <rFont val="GHEA Grapalat"/>
        <family val="3"/>
      </rPr>
      <t xml:space="preserve"> (տող 5131+տող 5132+տող 5133+ տող5134)</t>
    </r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</si>
  <si>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</si>
  <si>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</si>
  <si>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</si>
  <si>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</si>
  <si>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</si>
  <si>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</si>
  <si>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</si>
  <si>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</si>
  <si>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r>
      <t>1.2. ՊԱՇԱՐՆԵՐ</t>
    </r>
    <r>
      <rPr>
        <b/>
        <i/>
        <sz val="9"/>
        <color indexed="8"/>
        <rFont val="GHEA Grapalat"/>
        <family val="3"/>
      </rPr>
      <t xml:space="preserve"> </t>
    </r>
    <r>
      <rPr>
        <i/>
        <sz val="8"/>
        <color indexed="8"/>
        <rFont val="GHEA Grapalat"/>
        <family val="3"/>
      </rPr>
      <t>(տող5211+տող5221+տող5231+տող5241)</t>
    </r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</si>
  <si>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</si>
  <si>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</si>
  <si>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</si>
  <si>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</si>
  <si>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</si>
  <si>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</si>
  <si>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</si>
  <si>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</si>
  <si>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r>
      <t>1.3. ԲԱՐՁՐԱՐԺԵՔ ԱԿՏԻՎՆԵՐ</t>
    </r>
    <r>
      <rPr>
        <i/>
        <sz val="8"/>
        <color indexed="8"/>
        <rFont val="GHEA Grapalat"/>
        <family val="3"/>
      </rPr>
      <t xml:space="preserve"> (տող 5311)</t>
    </r>
  </si>
  <si>
    <t xml:space="preserve"> -Բարձրարժեք ակտիվներ</t>
  </si>
  <si>
    <t>5311</t>
  </si>
  <si>
    <r>
      <t xml:space="preserve">1.4. ՉԱՐՏԱԴՐՎԱԾ ԱԿՏԻՎՆԵՐ </t>
    </r>
    <r>
      <rPr>
        <b/>
        <i/>
        <sz val="9"/>
        <color indexed="8"/>
        <rFont val="GHEA Grapalat"/>
        <family val="3"/>
      </rPr>
      <t xml:space="preserve">  </t>
    </r>
    <r>
      <rPr>
        <i/>
        <sz val="8"/>
        <color indexed="8"/>
        <rFont val="GHEA Grapalat"/>
        <family val="3"/>
      </rPr>
      <t>(տող 5411+տող 5421+տող 5431+տող5441)</t>
    </r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</si>
  <si>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</si>
  <si>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</si>
  <si>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</si>
  <si>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</si>
  <si>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</si>
  <si>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</si>
  <si>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</si>
  <si>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</si>
  <si>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6000</t>
  </si>
  <si>
    <r>
      <t xml:space="preserve"> Գ. ՈՉ ՖԻՆԱՆՍԱԿԱՆ ԱԿՏԻՎՆԵՐԻ ԻՐԱՑՈՒՄԻՑ ՄՈՒՏՔԵՐ </t>
    </r>
    <r>
      <rPr>
        <sz val="10"/>
        <rFont val="GHEA Grapalat"/>
        <family val="3"/>
      </rPr>
      <t>(տող6100+տող6200+տող6300+տող6400)</t>
    </r>
  </si>
  <si>
    <t xml:space="preserve">        X</t>
  </si>
  <si>
    <t>6100</t>
  </si>
  <si>
    <r>
      <t>1.1. ՀԻՄՆԱԿԱՆ ՄԻՋՈՑՆԵՐԻ ԻՐԱՑՈՒՄԻՑ ՄՈՒՏՔԵՐ</t>
    </r>
    <r>
      <rPr>
        <b/>
        <sz val="8"/>
        <rFont val="GHEA Grapalat"/>
        <family val="3"/>
      </rPr>
      <t xml:space="preserve"> </t>
    </r>
    <r>
      <rPr>
        <sz val="8"/>
        <rFont val="GHEA Grapalat"/>
        <family val="3"/>
      </rPr>
      <t xml:space="preserve">(տող6110+տող6120+տող6130) </t>
    </r>
  </si>
  <si>
    <t>6110</t>
  </si>
  <si>
    <t xml:space="preserve">ԱՆՇԱՐԺ ԳՈՒՅՔԻ ԻՐԱՑՈՒՄԻՑ ՄՈՒՏՔԵՐ </t>
  </si>
  <si>
    <t>8111</t>
  </si>
  <si>
    <t>6120</t>
  </si>
  <si>
    <t>ՇԱՐԺԱԿԱՆ ԳՈՒՅՔԻ ԻՐԱՑՈՒՄԻՑ ՄՈՒՏՔԵՐ</t>
  </si>
  <si>
    <t>8121</t>
  </si>
  <si>
    <t>6130</t>
  </si>
  <si>
    <t>ԱՅԼ ՀԻՄՆԱԿԱՆ ՄԻՋՈՑՆԵՐԻ ԻՐԱՑՈՒՄԻՑ ՄՈՒՏՔԵՐ</t>
  </si>
  <si>
    <t>8131</t>
  </si>
  <si>
    <t>6200</t>
  </si>
  <si>
    <r>
      <t xml:space="preserve">1.2. ՊԱՇԱՐՆԵՐԻ ԻՐԱՑՈՒՄԻՑ ՄՈՒՏՔԵՐ </t>
    </r>
    <r>
      <rPr>
        <sz val="8"/>
        <rFont val="GHEA Grapalat"/>
        <family val="3"/>
      </rPr>
      <t>(տող6210+տող6220)</t>
    </r>
  </si>
  <si>
    <t>6210</t>
  </si>
  <si>
    <t xml:space="preserve"> ՌԱԶՄԱՎԱՐԱԿԱՆ ՀԱՄԱՅՆՔԱՅԻՆ ՊԱՇԱՐՆԵՐԻ ԻՐԱՑՈՒՄԻՑ ՄՈՒՏՔԵՐ</t>
  </si>
  <si>
    <t>8211</t>
  </si>
  <si>
    <t>6220</t>
  </si>
  <si>
    <r>
      <t xml:space="preserve">ԱՅԼ ՊԱՇԱՐՆԵՐԻ ԻՐԱՑՈՒՄԻՑ ՄՈՒՏՔԵՐ </t>
    </r>
    <r>
      <rPr>
        <i/>
        <sz val="8"/>
        <rFont val="GHEA Grapalat"/>
        <family val="3"/>
      </rPr>
      <t>(տող6221+տող6222+տող6223)</t>
    </r>
  </si>
  <si>
    <t>6221</t>
  </si>
  <si>
    <t xml:space="preserve"> - Արտադրական պաշարների իրացումից մուտքեր</t>
  </si>
  <si>
    <t>8221</t>
  </si>
  <si>
    <t>6222</t>
  </si>
  <si>
    <t xml:space="preserve"> - Վերավաճառքի համար ապրանքների իրացումից մուտքեր</t>
  </si>
  <si>
    <t>8222</t>
  </si>
  <si>
    <t>6223</t>
  </si>
  <si>
    <t xml:space="preserve"> - Սպառման համար նախատեսված պաշարների իրացումից մուտքեր</t>
  </si>
  <si>
    <t>8223</t>
  </si>
  <si>
    <t>6300</t>
  </si>
  <si>
    <r>
      <t xml:space="preserve">1.3. ԲԱՐՁՐԱՐԺԵՔ ԱԿՏԻՎՆԵՐԻ ԻՐԱՑՈՒՄԻՑ ՄՈՒՏՔԵՐ </t>
    </r>
    <r>
      <rPr>
        <b/>
        <sz val="11"/>
        <rFont val="GHEA Grapalat"/>
        <family val="3"/>
      </rPr>
      <t xml:space="preserve"> </t>
    </r>
    <r>
      <rPr>
        <sz val="8"/>
        <rFont val="GHEA Grapalat"/>
        <family val="3"/>
      </rPr>
      <t xml:space="preserve"> (տող 6310)</t>
    </r>
  </si>
  <si>
    <t>6310</t>
  </si>
  <si>
    <t>ԲԱՐՁՐԱՐԺԵՔ ԱԿՏԻՎՆԵՐԻ ԻՐԱՑՈՒՄԻՑ ՄՈՒՏՔԵՐ</t>
  </si>
  <si>
    <t>8311</t>
  </si>
  <si>
    <t>6400</t>
  </si>
  <si>
    <r>
      <t xml:space="preserve">1.4. ՉԱՐՏԱԴՐՎԱԾ ԱԿՏԻՎՆԵՐԻ ԻՐԱՑՈՒՄԻՑ ՄՈՒՏՔԵՐ`                               </t>
    </r>
    <r>
      <rPr>
        <sz val="8"/>
        <rFont val="GHEA Grapalat"/>
        <family val="3"/>
      </rPr>
      <t>(տող6410+տող6420+տող6430+տող6440)</t>
    </r>
  </si>
  <si>
    <t>6410</t>
  </si>
  <si>
    <t>ՀՈՂԻ ԻՐԱՑՈՒՄԻՑ ՄՈՒՏՔԵՐ</t>
  </si>
  <si>
    <t>8411</t>
  </si>
  <si>
    <t>6420</t>
  </si>
  <si>
    <t>ՕԳՏԱԿԱՐ ՀԱՆԱԾՈՆԵՐԻ ԻՐԱՑՈՒՄԻՑ ՄՈՒՏՔԵՐ</t>
  </si>
  <si>
    <t>8412</t>
  </si>
  <si>
    <t>6430</t>
  </si>
  <si>
    <t>8413</t>
  </si>
  <si>
    <t>6440</t>
  </si>
  <si>
    <t xml:space="preserve"> ՈՉ ՆՅՈՒԹԱԿԱՆ ՉԱՐՏԱԴՐՎԱԾ ԱԿՏԻՎՆԵՐԻ ԻՐԱՑՈՒՄԻՑ ՄՈՒՏՔԵՐ</t>
  </si>
  <si>
    <t>8414</t>
  </si>
  <si>
    <t xml:space="preserve"> àâ ÜÚàôÂ²Î²Ü â²ðî²¸ðì²Ì ²ÎîÆìÜºðÆ Æð²òàôØÆò Øàôîøºð</t>
  </si>
  <si>
    <t xml:space="preserve"> ՀԱՏՎԱԾ 6</t>
  </si>
  <si>
    <t xml:space="preserve"> ՀԱՄԱՅՆՔԻ  ԲՅՈՒՋԵԻ ԾԱԽՍԵՐԸ` ԸՍՏ ԲՅՈՒՋԵՏԱՅԻՆ ԾԱԽՍԵՐԻ  ԳՈՐԾԱՌԱԿԱՆ ԵՎ ՏՆՏԵՍԱԳԻՏԱԿԱՆ  ԴԱՍԱԿԱՐԳՄԱՆ</t>
  </si>
  <si>
    <r>
      <t xml:space="preserve">         </t>
    </r>
    <r>
      <rPr>
        <b/>
        <sz val="11"/>
        <rFont val="GHEA Grapalat"/>
        <family val="3"/>
      </rPr>
      <t xml:space="preserve">                                </t>
    </r>
  </si>
  <si>
    <t>Բաժին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</si>
  <si>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</si>
  <si>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 xml:space="preserve">  Ընդամենը   (ս.7 +ս.8)</t>
  </si>
  <si>
    <r>
      <t xml:space="preserve">ԸՆԴԱՄԵՆԸ ԾԱԽՍԵՐ </t>
    </r>
    <r>
      <rPr>
        <sz val="8"/>
        <rFont val="GHEA Grapalat"/>
        <family val="3"/>
      </rPr>
      <t>(տող2100+տող2200+տող2300+տող2400+տող2500+տող2600+ տող2700+տող2800+տող2900+տող3000+տող3100)</t>
    </r>
  </si>
  <si>
    <r>
      <t xml:space="preserve">ԸՆԴՀԱՆՈՒՐ ԲՆՈՒՅԹԻ ՀԱՆՐԱՅԻՆ ԾԱՌԱՅՈՒԹՅՈՒՆՆԵՐ </t>
    </r>
    <r>
      <rPr>
        <sz val="11"/>
        <rFont val="GHEA Grapalat"/>
        <family val="3"/>
      </rPr>
      <t xml:space="preserve">(տող2110+տող2120+տող2130+տող2140+տող2150+տող2160+տող2170+տող2180)          </t>
    </r>
    <r>
      <rPr>
        <b/>
        <sz val="11"/>
        <rFont val="GHEA Grapalat"/>
        <family val="3"/>
      </rPr>
      <t xml:space="preserve">                                                                              </t>
    </r>
  </si>
  <si>
    <t>այդ թվում ծախսերի վերծանումը` ըստ բյուջետային ծախսերի տնտեսագիտական դասակարգման հոդվածների</t>
  </si>
  <si>
    <t>4111-Աշխատողների աշխատավարձեր և հավելավճարներ</t>
  </si>
  <si>
    <t>4112-Պարգևատրումներ, դրամական խրախուսումներ</t>
  </si>
  <si>
    <t>4115-Այլ վարձատրություններ</t>
  </si>
  <si>
    <t>4211-Գործառնական և բանկային ծառայություններ</t>
  </si>
  <si>
    <t>4212-Էներգետիկ ծառայություններ</t>
  </si>
  <si>
    <t>4213-Կոմունալ ծառայություններ</t>
  </si>
  <si>
    <t>4214-Կապի ծառայություններ</t>
  </si>
  <si>
    <t>4215-Ապահովագրական ծախսեր</t>
  </si>
  <si>
    <t>4221-Ներքին գործուղումներ</t>
  </si>
  <si>
    <t>4222- Արտասահմանյան գործուղումներ</t>
  </si>
  <si>
    <t>4231-Այլ վարչական ծառայություններ</t>
  </si>
  <si>
    <t>4232-Համակարգչային ծառայություններ</t>
  </si>
  <si>
    <t>4233-Աշխատակազմի մասնագիտական զարգացման ծառայություն</t>
  </si>
  <si>
    <t>4234-Տեղեկատվական ծառայություններ</t>
  </si>
  <si>
    <t>4241-Մասնագիտական ծառայություններ</t>
  </si>
  <si>
    <t>4252-Մեքենաների և սարքավորումների ընթացիկ նորոգում և պահպանում</t>
  </si>
  <si>
    <t>4261-Գրասենյակային նյութեր և հագուստ</t>
  </si>
  <si>
    <t>4264-Տրանսպորտային նյութեր</t>
  </si>
  <si>
    <t>4267-Կենցաղային և հանրային սննդի նյութեր</t>
  </si>
  <si>
    <t>4269-Հատուկ նպատակային այլ նյութեր</t>
  </si>
  <si>
    <t>4823-Պարտադիր վճարներ</t>
  </si>
  <si>
    <t>5122-Վարչական սարքավորումներ</t>
  </si>
  <si>
    <t>4235 - Կառավարչական ծառայություններ</t>
  </si>
  <si>
    <t>4236-- Կենցաղային և հանրային սննդի ծառայություններ</t>
  </si>
  <si>
    <t>4237-Ներկայացուցչական ծախսեր</t>
  </si>
  <si>
    <t>4239-Ընդհանուր բնույթի այլ ծառայություններ</t>
  </si>
  <si>
    <t>4241 -Մասնագիտական ծառայություններ</t>
  </si>
  <si>
    <t>4251-Շենքերի և շինությւոնների ընթացիկ նորոգում և պահպանում</t>
  </si>
  <si>
    <t>4269- Հատուկ նպատակային այլ նյութեր</t>
  </si>
  <si>
    <t>4637-Ընթացիկ դրամաշնորհներ պետական և համայնքային ոչ առևտրային կազմակերպություններին</t>
  </si>
  <si>
    <t>4657- Այլ կապիտալ դրամաշնորհներ</t>
  </si>
  <si>
    <t>4819-Նվիրատվություններ այլ շահույթ չհետապնդող կազմակերպություններին</t>
  </si>
  <si>
    <t>5134-Նախագծահետազոտական ծախսեր</t>
  </si>
  <si>
    <t>5112 -Շենքերի և շինությունների շինարարություն</t>
  </si>
  <si>
    <r>
      <t xml:space="preserve">ՊԱՇՏՊԱՆՈՒԹՅՈՒՆ </t>
    </r>
    <r>
      <rPr>
        <sz val="8"/>
        <rFont val="GHEA Grapalat"/>
        <family val="3"/>
      </rPr>
      <t>(տող2210+2220+տող2230+տող2240+տող2250)</t>
    </r>
  </si>
  <si>
    <r>
      <t xml:space="preserve">ՀԱՍԱՐԱԿԱԿԱՆ ԿԱՐԳ, ԱՆՎՏԱՆԳՈՒԹՅՈՒՆ և ԴԱՏԱԿԱՆ ԳՈՐԾՈՒՆԵՈՒԹՅՈՒՆ </t>
    </r>
    <r>
      <rPr>
        <sz val="8"/>
        <rFont val="GHEA Grapalat"/>
        <family val="3"/>
      </rPr>
      <t>(տող2310+տող2320+տող2330+տող2340+տող2350+տող2360+տող2370)</t>
    </r>
  </si>
  <si>
    <r>
      <t xml:space="preserve">ՏՆՏԵՍԱԿԱՆ ՀԱՐԱԲԵՐՈՒԹՅՈՒՆՆԵՐ </t>
    </r>
    <r>
      <rPr>
        <sz val="8"/>
        <rFont val="GHEA Grapalat"/>
        <family val="3"/>
      </rPr>
      <t>(տող2410+տող2420+տող2430+տող2440+տող2450+տող2460+տող2470+տող2480+տող2490)</t>
    </r>
  </si>
  <si>
    <r>
      <t xml:space="preserve">ՇՐՋԱԿԱ ՄԻՋԱՎԱՅՐԻ ՊԱՇՏՊԱՆՈՒԹՅՈՒՆ </t>
    </r>
    <r>
      <rPr>
        <sz val="9"/>
        <rFont val="GHEA Grapalat"/>
        <family val="3"/>
      </rPr>
      <t>(տող2510+տող2520+տող2530+տող2540+տող2550+տող2560)</t>
    </r>
  </si>
  <si>
    <t>4216-Գույք և սարքավորումների վարձակալոիթյուն</t>
  </si>
  <si>
    <t>5121-Տրանսպորտային սարքավորումներ</t>
  </si>
  <si>
    <t>5113-Շենքերի և շինությունների կապիտալ վերանորոգում</t>
  </si>
  <si>
    <r>
      <t xml:space="preserve">ԲՆԱԿԱՐԱՆԱՅԻՆ ՇԻՆԱՐԱՐՈՒԹՅՈՒՆ ԵՎ ԿՈՄՈՒՆԱԼ ԾԱՌԱՅՈՒԹՅՈՒՆ </t>
    </r>
    <r>
      <rPr>
        <sz val="8"/>
        <rFont val="GHEA Grapalat"/>
        <family val="3"/>
      </rPr>
      <t>(տող3610+տող3620+տող3630+տող3640+տող3650+տող3660)</t>
    </r>
  </si>
  <si>
    <t xml:space="preserve">5112-Շենքերի և շինությունների շինարարություն </t>
  </si>
  <si>
    <r>
      <t xml:space="preserve">ԱՌՈՂՋԱՊԱՀՈՒԹՅՈՒՆ </t>
    </r>
    <r>
      <rPr>
        <sz val="8"/>
        <rFont val="GHEA Grapalat"/>
        <family val="3"/>
      </rPr>
      <t>(տող2710+տող2720+տող2730+տող2740+տող2750+տող2760)</t>
    </r>
  </si>
  <si>
    <r>
      <t xml:space="preserve">ՀԱՆԳԻՍՏ, ՄՇԱԿՈՒՅԹ ԵՎ ԿՐՈՆ </t>
    </r>
    <r>
      <rPr>
        <sz val="8"/>
        <rFont val="GHEA Grapalat"/>
        <family val="3"/>
      </rPr>
      <t>(տող2810+տող2820+տող2830+տող2840+տող2850+տող2860)</t>
    </r>
  </si>
  <si>
    <t xml:space="preserve">4511-Սուբսիդիաներ ոչ-ֆինանսական պետական կազմակերպություններին (ՀՈԱԿ-ներին) </t>
  </si>
  <si>
    <t>2400 Այգեկ</t>
  </si>
  <si>
    <t>10500 Մերձավան</t>
  </si>
  <si>
    <t xml:space="preserve">   </t>
  </si>
  <si>
    <t>Բաղրամյան</t>
  </si>
  <si>
    <r>
      <t xml:space="preserve">ԿՐԹՈՒԹՅՈՒՆ </t>
    </r>
    <r>
      <rPr>
        <sz val="8"/>
        <rFont val="GHEA Grapalat"/>
        <family val="3"/>
      </rPr>
      <t>(տող2910+տող2920+տող2930+տող2940+տող2950+տող2960+տող2970+տող2980)</t>
    </r>
  </si>
  <si>
    <t>Հետբուհական մասնագիտական կրթություն         այդ թվում ծախսերի վերծանումը` ըստ բյուջետային ծախսերի տնտեսագիտական դասակարգման հոդվածների</t>
  </si>
  <si>
    <t>4511-Սուբսիդիաներ ոչ-ֆինանսական պետական կազմակերպություններին (ՀՈԱԿ-ներին) Փարաքարի Արվեստի դպրոց</t>
  </si>
  <si>
    <r>
      <t xml:space="preserve">ՍՈՑԻԱԼԱԿԱՆ ՊԱՇՏՊԱՆՈՒԹՅՈՒՆ </t>
    </r>
    <r>
      <rPr>
        <sz val="8"/>
        <rFont val="GHEA Grapalat"/>
        <family val="3"/>
      </rPr>
      <t xml:space="preserve">(տող3010+տող3020+տող3030+տող3040+տող3050+տող3060+տող3070+տող3080+տող3090) </t>
    </r>
  </si>
  <si>
    <t>4729-Այլ նպաստներ բյուջեից</t>
  </si>
  <si>
    <r>
      <t>ՀԻՄՆԱԿԱՆ ԲԱԺԻՆՆԵՐԻՆ ՉԴԱՍՎՈՂ ՊԱՀՈՒՍՏԱՅԻՆ ՖՈՆԴԵՐ</t>
    </r>
    <r>
      <rPr>
        <sz val="11"/>
        <rFont val="GHEA Grapalat"/>
        <family val="3"/>
      </rPr>
      <t xml:space="preserve"> </t>
    </r>
    <r>
      <rPr>
        <sz val="9"/>
        <rFont val="GHEA Grapalat"/>
        <family val="3"/>
      </rPr>
      <t>(տող3110)</t>
    </r>
  </si>
  <si>
    <t>ՀՀ համայնքների պահուստային ֆոնդ</t>
  </si>
  <si>
    <t>4891-Պահուստային միջոցներ</t>
  </si>
  <si>
    <t xml:space="preserve"> ՀԱՏՎԱԾ 2 </t>
  </si>
  <si>
    <t xml:space="preserve">  Հայաստանի Հանրապետության Արմավիրի մարզի Փարաքար  համայնքի ավագանու 2023թվականի Մարտի 2 -ի N 14 -Ն որոշման</t>
  </si>
  <si>
    <t>&lt;&lt;Հավելված 2</t>
  </si>
  <si>
    <t xml:space="preserve"> ԱՅԼ ԲՆԱԿԱՆ ԾԱԳՈՒՄ ՈՒՆԵՑՈՂ ՀԻՄՆԱԿԱՆ ՄԻՋՈՑՆԵՐԻ ԻՐԱՑՈՒՄԻՑ ՄՈՒՏՔԵՐ</t>
  </si>
  <si>
    <t>Հավելված 7</t>
  </si>
  <si>
    <t>&lt;&lt; Հավելված 1</t>
  </si>
  <si>
    <t xml:space="preserve">  Հայաստանի Հանրապետության Արմավիրի մարզի Փարաքար  համայնքի  ավագանու 2024 թվականի  փետրվարի  26-ի N 6 -Ն որոշման</t>
  </si>
  <si>
    <t>&gt;&gt;:</t>
  </si>
  <si>
    <t>&lt;&lt; Հավելված 2</t>
  </si>
  <si>
    <t>&lt;&lt; Հավելված 3</t>
  </si>
  <si>
    <t>Հավելված 10</t>
  </si>
  <si>
    <t>Հավելված3</t>
  </si>
  <si>
    <t xml:space="preserve"> Հայաստանի Հանրապետության Արմավիրի մարզի Փարաքար  համայնքի ավագանու  2024 թվականի փետրվարի 26 -ի N 6 - Ն որոշման</t>
  </si>
  <si>
    <t xml:space="preserve">   Հայաստանի Հանրապետության Արմավիրի մարզի Փարաքար համայնքի ավագանու  2024 թվականի փետրվարի 26 -ի N 6 - Ն որոշման</t>
  </si>
  <si>
    <t xml:space="preserve"> Հայաստանի Հանրապետության Արմավիրի մարզի Փարաքար համայնքի ավագանու  2024 թվականի փետրվարի 26 -ի N 6 - Ն որոշման</t>
  </si>
  <si>
    <t>&lt;&lt; Հավելված 6</t>
  </si>
  <si>
    <t xml:space="preserve"> Հայաստանի Հանրապետության Արմավիրի մարզի Փարաքար  համայնքի ավագանու  2024 թվականի  նոյեմբերի 5 -ի N   -       Ն որոշման</t>
  </si>
  <si>
    <t xml:space="preserve">   Հայաստանի Հանրապետության Արմավիրի մարզի Փարաքար  համայնքի  ավագանու 2024 թվականի նոյեմբերի  5-ի N   -       Ն որոշման</t>
  </si>
  <si>
    <t xml:space="preserve"> Հայաստանի Հանրապետության Արմավիրի մարզի Փարաքար  համայնքի  ավագանու  2024 թվականի  նոյեմբերի 5 -ի N   -       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</si>
</sst>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000"/>
    <numFmt numFmtId="167" formatCode="000"/>
    <numFmt numFmtId="168" formatCode="0.0"/>
    <numFmt numFmtId="169" formatCode="0.000"/>
    <numFmt numFmtId="170" formatCode="#,##0.000"/>
    <numFmt numFmtId="171" formatCode="#,##0.0000"/>
  </numFmts>
  <fonts count="52" x14ac:knownFonts="1">
    <font>
      <sz val="10"/>
      <name val="Arial"/>
    </font>
    <font>
      <sz val="10"/>
      <name val="Arial"/>
      <family val="2"/>
    </font>
    <font>
      <sz val="10"/>
      <name val="Arial Armenian"/>
      <family val="2"/>
    </font>
    <font>
      <b/>
      <sz val="10"/>
      <name val="Arial Armenian"/>
      <family val="2"/>
    </font>
    <font>
      <b/>
      <sz val="12"/>
      <name val="Arial Armenian"/>
      <family val="2"/>
    </font>
    <font>
      <sz val="8"/>
      <name val="Arial Armenian"/>
      <family val="2"/>
    </font>
    <font>
      <sz val="8"/>
      <name val="Arial"/>
      <family val="2"/>
    </font>
    <font>
      <b/>
      <sz val="11"/>
      <name val="Arial Armenian"/>
      <family val="2"/>
    </font>
    <font>
      <b/>
      <i/>
      <sz val="10"/>
      <name val="Arial Armenian"/>
      <family val="2"/>
    </font>
    <font>
      <b/>
      <i/>
      <sz val="8"/>
      <name val="Arial Armenian"/>
      <family val="2"/>
    </font>
    <font>
      <i/>
      <sz val="10"/>
      <name val="Arial Armenian"/>
      <family val="2"/>
    </font>
    <font>
      <sz val="10"/>
      <color indexed="8"/>
      <name val="Arial Armenian"/>
      <family val="2"/>
    </font>
    <font>
      <sz val="9"/>
      <name val="Arial Armenian"/>
      <family val="2"/>
    </font>
    <font>
      <b/>
      <i/>
      <sz val="9"/>
      <name val="Arial Armenian"/>
      <family val="2"/>
    </font>
    <font>
      <sz val="12"/>
      <name val="Arial Armenian"/>
      <family val="2"/>
    </font>
    <font>
      <sz val="11"/>
      <name val="Arial Armenian"/>
      <family val="2"/>
    </font>
    <font>
      <b/>
      <i/>
      <sz val="11"/>
      <name val="Arial Armenian"/>
      <family val="2"/>
    </font>
    <font>
      <b/>
      <i/>
      <sz val="12"/>
      <name val="Arial Armenian"/>
      <family val="2"/>
    </font>
    <font>
      <i/>
      <sz val="11"/>
      <name val="Arial Armenian"/>
      <family val="2"/>
    </font>
    <font>
      <b/>
      <sz val="10"/>
      <name val="Arial"/>
      <family val="2"/>
      <charset val="204"/>
    </font>
    <font>
      <sz val="9"/>
      <name val="Arial"/>
      <family val="2"/>
    </font>
    <font>
      <i/>
      <sz val="12"/>
      <name val="Arial Armenian"/>
      <family val="2"/>
    </font>
    <font>
      <b/>
      <sz val="10"/>
      <name val="GHEA Grapalat"/>
      <family val="3"/>
    </font>
    <font>
      <b/>
      <u/>
      <sz val="14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sz val="10"/>
      <name val="GHEA Grapalat"/>
      <family val="3"/>
    </font>
    <font>
      <b/>
      <sz val="11"/>
      <name val="GHEA Grapalat"/>
      <family val="3"/>
    </font>
    <font>
      <sz val="12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b/>
      <sz val="9"/>
      <name val="GHEA Grapalat"/>
      <family val="3"/>
    </font>
    <font>
      <b/>
      <i/>
      <sz val="10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sz val="8"/>
      <name val="GHEA Grapalat"/>
      <family val="3"/>
    </font>
    <font>
      <sz val="8"/>
      <color indexed="10"/>
      <name val="GHEA Grapalat"/>
      <family val="3"/>
    </font>
    <font>
      <i/>
      <sz val="8"/>
      <name val="GHEA Grapalat"/>
      <family val="3"/>
    </font>
    <font>
      <b/>
      <sz val="9"/>
      <color indexed="8"/>
      <name val="GHEA Grapalat"/>
      <family val="3"/>
    </font>
    <font>
      <i/>
      <sz val="9"/>
      <name val="GHEA Grapalat"/>
      <family val="3"/>
    </font>
    <font>
      <b/>
      <i/>
      <sz val="10"/>
      <color indexed="8"/>
      <name val="GHEA Grapalat"/>
      <family val="3"/>
    </font>
    <font>
      <i/>
      <sz val="8"/>
      <color indexed="8"/>
      <name val="GHEA Grapalat"/>
      <family val="3"/>
    </font>
    <font>
      <b/>
      <i/>
      <sz val="9"/>
      <color indexed="8"/>
      <name val="GHEA Grapalat"/>
      <family val="3"/>
    </font>
    <font>
      <b/>
      <sz val="10"/>
      <color indexed="8"/>
      <name val="GHEA Grapalat"/>
      <family val="3"/>
    </font>
    <font>
      <sz val="8"/>
      <color indexed="8"/>
      <name val="GHEA Grapalat"/>
      <family val="3"/>
    </font>
    <font>
      <sz val="9"/>
      <color indexed="8"/>
      <name val="GHEA Grapalat"/>
      <family val="3"/>
    </font>
    <font>
      <b/>
      <sz val="12"/>
      <color indexed="8"/>
      <name val="GHEA Grapalat"/>
      <family val="3"/>
    </font>
    <font>
      <sz val="10"/>
      <color indexed="8"/>
      <name val="GHEA Grapalat"/>
      <family val="3"/>
    </font>
    <font>
      <b/>
      <i/>
      <sz val="12"/>
      <name val="GHEA Grapalat"/>
      <family val="3"/>
    </font>
    <font>
      <b/>
      <i/>
      <sz val="11"/>
      <name val="GHEA Grapalat"/>
      <family val="3"/>
    </font>
    <font>
      <b/>
      <u/>
      <sz val="12"/>
      <name val="GHEA Grapalat"/>
      <family val="3"/>
    </font>
    <font>
      <sz val="11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48">
    <xf numFmtId="0" fontId="0" fillId="0" borderId="0" xfId="0"/>
    <xf numFmtId="0" fontId="2" fillId="0" borderId="0" xfId="0" applyFont="1"/>
    <xf numFmtId="0" fontId="5" fillId="0" borderId="0" xfId="0" applyFont="1"/>
    <xf numFmtId="166" fontId="12" fillId="0" borderId="0" xfId="0" applyNumberFormat="1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4" fillId="0" borderId="0" xfId="0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7" fillId="0" borderId="0" xfId="0" applyFont="1"/>
    <xf numFmtId="0" fontId="15" fillId="0" borderId="0" xfId="0" applyFont="1" applyAlignment="1">
      <alignment horizontal="left" vertical="top" wrapText="1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wrapText="1"/>
    </xf>
    <xf numFmtId="0" fontId="10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8" fillId="2" borderId="0" xfId="0" applyFont="1" applyFill="1" applyAlignment="1">
      <alignment vertical="top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8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wrapText="1"/>
    </xf>
    <xf numFmtId="0" fontId="7" fillId="2" borderId="0" xfId="0" applyFont="1" applyFill="1" applyAlignment="1">
      <alignment vertical="top" wrapText="1"/>
    </xf>
    <xf numFmtId="0" fontId="3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49" fontId="5" fillId="0" borderId="0" xfId="0" applyNumberFormat="1" applyFont="1" applyAlignment="1">
      <alignment horizontal="center" vertical="top"/>
    </xf>
    <xf numFmtId="167" fontId="9" fillId="0" borderId="0" xfId="0" applyNumberFormat="1" applyFont="1" applyAlignment="1">
      <alignment horizontal="center" vertical="top"/>
    </xf>
    <xf numFmtId="167" fontId="5" fillId="0" borderId="0" xfId="0" applyNumberFormat="1" applyFont="1" applyAlignment="1">
      <alignment horizontal="center" vertical="top"/>
    </xf>
    <xf numFmtId="166" fontId="5" fillId="0" borderId="0" xfId="0" applyNumberFormat="1" applyFont="1" applyAlignment="1">
      <alignment horizontal="center" vertical="top"/>
    </xf>
    <xf numFmtId="0" fontId="20" fillId="0" borderId="0" xfId="0" applyFont="1"/>
    <xf numFmtId="49" fontId="12" fillId="2" borderId="0" xfId="0" applyNumberFormat="1" applyFont="1" applyFill="1" applyAlignment="1">
      <alignment horizontal="center"/>
    </xf>
    <xf numFmtId="49" fontId="12" fillId="2" borderId="0" xfId="0" applyNumberFormat="1" applyFont="1" applyFill="1" applyAlignment="1">
      <alignment horizontal="center" vertical="center"/>
    </xf>
    <xf numFmtId="49" fontId="12" fillId="2" borderId="0" xfId="0" applyNumberFormat="1" applyFont="1" applyFill="1" applyAlignment="1">
      <alignment horizontal="center" vertical="top"/>
    </xf>
    <xf numFmtId="49" fontId="13" fillId="2" borderId="0" xfId="0" applyNumberFormat="1" applyFont="1" applyFill="1" applyAlignment="1">
      <alignment horizontal="center"/>
    </xf>
    <xf numFmtId="49" fontId="12" fillId="2" borderId="0" xfId="0" applyNumberFormat="1" applyFont="1" applyFill="1" applyAlignment="1">
      <alignment horizontal="center" vertical="center" wrapText="1"/>
    </xf>
    <xf numFmtId="49" fontId="13" fillId="2" borderId="0" xfId="0" applyNumberFormat="1" applyFont="1" applyFill="1" applyAlignment="1">
      <alignment horizontal="center" vertical="center" wrapText="1"/>
    </xf>
    <xf numFmtId="49" fontId="12" fillId="2" borderId="0" xfId="0" applyNumberFormat="1" applyFont="1" applyFill="1" applyAlignment="1">
      <alignment horizontal="center" vertical="top" wrapText="1"/>
    </xf>
    <xf numFmtId="49" fontId="13" fillId="2" borderId="0" xfId="0" applyNumberFormat="1" applyFont="1" applyFill="1" applyAlignment="1">
      <alignment horizontal="center" vertical="top" wrapText="1"/>
    </xf>
    <xf numFmtId="49" fontId="13" fillId="2" borderId="0" xfId="0" applyNumberFormat="1" applyFont="1" applyFill="1" applyAlignment="1">
      <alignment horizontal="center" vertical="top"/>
    </xf>
    <xf numFmtId="0" fontId="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4" fillId="0" borderId="5" xfId="0" applyFont="1" applyBorder="1"/>
    <xf numFmtId="0" fontId="5" fillId="0" borderId="0" xfId="0" applyFont="1" applyAlignment="1">
      <alignment vertical="center"/>
    </xf>
    <xf numFmtId="0" fontId="14" fillId="0" borderId="0" xfId="0" applyFont="1" applyAlignment="1">
      <alignment horizontal="left" indent="1"/>
    </xf>
    <xf numFmtId="49" fontId="2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wrapText="1"/>
    </xf>
    <xf numFmtId="49" fontId="11" fillId="0" borderId="0" xfId="0" applyNumberFormat="1" applyFont="1" applyAlignment="1">
      <alignment horizontal="center" vertical="center" wrapText="1"/>
    </xf>
    <xf numFmtId="166" fontId="2" fillId="0" borderId="0" xfId="0" applyNumberFormat="1" applyFont="1" applyAlignment="1">
      <alignment horizontal="center" vertical="top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25" fillId="0" borderId="0" xfId="0" applyFont="1"/>
    <xf numFmtId="0" fontId="26" fillId="0" borderId="0" xfId="0" applyFont="1"/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31" fillId="0" borderId="5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/>
    </xf>
    <xf numFmtId="0" fontId="25" fillId="0" borderId="13" xfId="0" applyFont="1" applyBorder="1" applyAlignment="1">
      <alignment horizontal="center" vertical="center" wrapText="1"/>
    </xf>
    <xf numFmtId="49" fontId="33" fillId="0" borderId="14" xfId="0" applyNumberFormat="1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 readingOrder="1"/>
    </xf>
    <xf numFmtId="0" fontId="25" fillId="0" borderId="16" xfId="0" applyFont="1" applyBorder="1" applyAlignment="1">
      <alignment horizontal="center" vertical="center"/>
    </xf>
    <xf numFmtId="49" fontId="35" fillId="0" borderId="10" xfId="0" applyNumberFormat="1" applyFont="1" applyBorder="1" applyAlignment="1">
      <alignment horizontal="center" vertical="center"/>
    </xf>
    <xf numFmtId="49" fontId="35" fillId="0" borderId="17" xfId="0" applyNumberFormat="1" applyFont="1" applyBorder="1" applyAlignment="1">
      <alignment horizontal="center" vertical="center"/>
    </xf>
    <xf numFmtId="49" fontId="35" fillId="0" borderId="18" xfId="0" applyNumberFormat="1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 wrapText="1" readingOrder="1"/>
    </xf>
    <xf numFmtId="0" fontId="25" fillId="0" borderId="16" xfId="0" applyFont="1" applyBorder="1" applyAlignment="1">
      <alignment vertical="center"/>
    </xf>
    <xf numFmtId="0" fontId="30" fillId="0" borderId="6" xfId="0" applyFont="1" applyBorder="1" applyAlignment="1">
      <alignment horizontal="left" vertical="top" wrapText="1" readingOrder="1"/>
    </xf>
    <xf numFmtId="0" fontId="25" fillId="0" borderId="19" xfId="0" applyFont="1" applyBorder="1" applyAlignment="1">
      <alignment vertical="center"/>
    </xf>
    <xf numFmtId="49" fontId="35" fillId="0" borderId="20" xfId="0" applyNumberFormat="1" applyFont="1" applyBorder="1" applyAlignment="1">
      <alignment horizontal="center" vertical="center"/>
    </xf>
    <xf numFmtId="49" fontId="35" fillId="0" borderId="21" xfId="0" applyNumberFormat="1" applyFont="1" applyBorder="1" applyAlignment="1">
      <alignment horizontal="center" vertical="center"/>
    </xf>
    <xf numFmtId="0" fontId="34" fillId="0" borderId="6" xfId="0" applyFont="1" applyBorder="1" applyAlignment="1">
      <alignment horizontal="left" vertical="top" wrapText="1" readingOrder="1"/>
    </xf>
    <xf numFmtId="49" fontId="25" fillId="0" borderId="10" xfId="0" applyNumberFormat="1" applyFont="1" applyBorder="1" applyAlignment="1">
      <alignment horizontal="center" vertical="center"/>
    </xf>
    <xf numFmtId="49" fontId="25" fillId="0" borderId="20" xfId="0" applyNumberFormat="1" applyFont="1" applyBorder="1" applyAlignment="1">
      <alignment horizontal="center" vertical="center"/>
    </xf>
    <xf numFmtId="49" fontId="25" fillId="0" borderId="21" xfId="0" applyNumberFormat="1" applyFont="1" applyBorder="1" applyAlignment="1">
      <alignment horizontal="center" vertical="center"/>
    </xf>
    <xf numFmtId="0" fontId="30" fillId="0" borderId="6" xfId="0" applyFont="1" applyBorder="1" applyAlignment="1">
      <alignment vertical="center" wrapText="1" readingOrder="1"/>
    </xf>
    <xf numFmtId="0" fontId="30" fillId="0" borderId="9" xfId="0" applyFont="1" applyBorder="1" applyAlignment="1">
      <alignment horizontal="left" vertical="top" wrapText="1" readingOrder="1"/>
    </xf>
    <xf numFmtId="0" fontId="25" fillId="0" borderId="19" xfId="0" applyFont="1" applyBorder="1" applyAlignment="1">
      <alignment horizontal="center" vertical="center"/>
    </xf>
    <xf numFmtId="49" fontId="35" fillId="0" borderId="7" xfId="0" applyNumberFormat="1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 wrapText="1" readingOrder="1"/>
    </xf>
    <xf numFmtId="49" fontId="25" fillId="0" borderId="7" xfId="0" applyNumberFormat="1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 wrapText="1" readingOrder="1"/>
    </xf>
    <xf numFmtId="0" fontId="34" fillId="0" borderId="6" xfId="0" applyFont="1" applyBorder="1" applyAlignment="1">
      <alignment horizontal="left" vertical="top" wrapText="1"/>
    </xf>
    <xf numFmtId="0" fontId="30" fillId="0" borderId="6" xfId="0" applyFont="1" applyBorder="1" applyAlignment="1">
      <alignment horizontal="left" vertical="top" wrapText="1"/>
    </xf>
    <xf numFmtId="0" fontId="25" fillId="0" borderId="22" xfId="0" applyFont="1" applyBorder="1" applyAlignment="1">
      <alignment vertical="center"/>
    </xf>
    <xf numFmtId="49" fontId="25" fillId="0" borderId="23" xfId="0" applyNumberFormat="1" applyFont="1" applyBorder="1" applyAlignment="1">
      <alignment horizontal="center" vertical="center"/>
    </xf>
    <xf numFmtId="49" fontId="25" fillId="0" borderId="24" xfId="0" applyNumberFormat="1" applyFont="1" applyBorder="1" applyAlignment="1">
      <alignment horizontal="center" vertical="center"/>
    </xf>
    <xf numFmtId="0" fontId="30" fillId="0" borderId="25" xfId="0" applyFont="1" applyBorder="1" applyAlignment="1">
      <alignment horizontal="left" vertical="top" wrapText="1" readingOrder="1"/>
    </xf>
    <xf numFmtId="0" fontId="25" fillId="0" borderId="22" xfId="0" applyFont="1" applyBorder="1" applyAlignment="1">
      <alignment horizontal="center" vertical="center"/>
    </xf>
    <xf numFmtId="49" fontId="25" fillId="0" borderId="20" xfId="0" applyNumberFormat="1" applyFont="1" applyBorder="1" applyAlignment="1">
      <alignment horizontal="center" vertical="top"/>
    </xf>
    <xf numFmtId="49" fontId="25" fillId="0" borderId="21" xfId="0" applyNumberFormat="1" applyFont="1" applyBorder="1" applyAlignment="1">
      <alignment horizontal="center" vertical="top"/>
    </xf>
    <xf numFmtId="0" fontId="25" fillId="0" borderId="26" xfId="0" applyFont="1" applyBorder="1" applyAlignment="1">
      <alignment vertical="center"/>
    </xf>
    <xf numFmtId="49" fontId="35" fillId="0" borderId="13" xfId="0" applyNumberFormat="1" applyFont="1" applyBorder="1" applyAlignment="1">
      <alignment horizontal="center" vertical="center" wrapText="1"/>
    </xf>
    <xf numFmtId="49" fontId="35" fillId="0" borderId="14" xfId="0" applyNumberFormat="1" applyFont="1" applyBorder="1" applyAlignment="1">
      <alignment horizontal="center" vertical="center" wrapText="1"/>
    </xf>
    <xf numFmtId="49" fontId="35" fillId="0" borderId="15" xfId="0" applyNumberFormat="1" applyFont="1" applyBorder="1" applyAlignment="1">
      <alignment horizontal="center" vertical="center" wrapText="1"/>
    </xf>
    <xf numFmtId="49" fontId="35" fillId="0" borderId="5" xfId="0" applyNumberFormat="1" applyFont="1" applyBorder="1" applyAlignment="1">
      <alignment horizontal="center" vertical="center" wrapText="1"/>
    </xf>
    <xf numFmtId="49" fontId="35" fillId="0" borderId="27" xfId="0" applyNumberFormat="1" applyFont="1" applyBorder="1" applyAlignment="1">
      <alignment horizontal="center" vertical="center" wrapText="1"/>
    </xf>
    <xf numFmtId="49" fontId="35" fillId="0" borderId="28" xfId="0" applyNumberFormat="1" applyFont="1" applyBorder="1" applyAlignment="1">
      <alignment horizontal="center" vertical="center" wrapText="1"/>
    </xf>
    <xf numFmtId="166" fontId="24" fillId="0" borderId="0" xfId="0" applyNumberFormat="1" applyFont="1" applyAlignment="1">
      <alignment horizontal="center" vertical="top"/>
    </xf>
    <xf numFmtId="0" fontId="24" fillId="0" borderId="0" xfId="0" applyFont="1" applyAlignment="1">
      <alignment horizontal="center" vertical="top"/>
    </xf>
    <xf numFmtId="0" fontId="15" fillId="0" borderId="0" xfId="0" applyFont="1"/>
    <xf numFmtId="166" fontId="15" fillId="0" borderId="0" xfId="0" applyNumberFormat="1" applyFont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29" fillId="0" borderId="0" xfId="0" applyFont="1"/>
    <xf numFmtId="166" fontId="27" fillId="0" borderId="0" xfId="0" applyNumberFormat="1" applyFont="1" applyAlignment="1">
      <alignment horizontal="center" vertical="top"/>
    </xf>
    <xf numFmtId="0" fontId="27" fillId="0" borderId="0" xfId="0" applyFont="1" applyAlignment="1">
      <alignment horizontal="center" vertical="top"/>
    </xf>
    <xf numFmtId="0" fontId="1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/>
    <xf numFmtId="0" fontId="27" fillId="0" borderId="20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15" fillId="0" borderId="0" xfId="0" applyFont="1" applyAlignment="1">
      <alignment horizontal="left" vertical="top" wrapText="1" readingOrder="1"/>
    </xf>
    <xf numFmtId="164" fontId="16" fillId="0" borderId="0" xfId="2" applyFont="1" applyFill="1" applyBorder="1"/>
    <xf numFmtId="164" fontId="15" fillId="0" borderId="0" xfId="2" applyFont="1" applyFill="1" applyBorder="1"/>
    <xf numFmtId="165" fontId="15" fillId="0" borderId="0" xfId="1" applyFont="1" applyFill="1" applyBorder="1"/>
    <xf numFmtId="49" fontId="27" fillId="0" borderId="20" xfId="0" applyNumberFormat="1" applyFont="1" applyBorder="1" applyAlignment="1">
      <alignment horizontal="center" vertical="center"/>
    </xf>
    <xf numFmtId="49" fontId="29" fillId="0" borderId="20" xfId="0" applyNumberFormat="1" applyFont="1" applyBorder="1" applyAlignment="1">
      <alignment horizontal="center" vertical="top"/>
    </xf>
    <xf numFmtId="166" fontId="29" fillId="0" borderId="0" xfId="0" applyNumberFormat="1" applyFont="1" applyAlignment="1">
      <alignment horizontal="center" vertical="top"/>
    </xf>
    <xf numFmtId="0" fontId="49" fillId="0" borderId="0" xfId="0" applyFont="1" applyAlignment="1">
      <alignment horizontal="center" vertical="top"/>
    </xf>
    <xf numFmtId="0" fontId="29" fillId="0" borderId="0" xfId="0" applyFont="1" applyAlignment="1">
      <alignment horizontal="center" vertical="top"/>
    </xf>
    <xf numFmtId="0" fontId="29" fillId="0" borderId="0" xfId="0" applyFont="1" applyAlignment="1">
      <alignment horizontal="left" vertical="top" wrapText="1"/>
    </xf>
    <xf numFmtId="49" fontId="29" fillId="0" borderId="20" xfId="0" applyNumberFormat="1" applyFont="1" applyBorder="1" applyAlignment="1">
      <alignment horizontal="center" vertical="center"/>
    </xf>
    <xf numFmtId="49" fontId="25" fillId="0" borderId="11" xfId="0" applyNumberFormat="1" applyFont="1" applyBorder="1" applyAlignment="1">
      <alignment horizontal="center" vertical="center"/>
    </xf>
    <xf numFmtId="49" fontId="25" fillId="0" borderId="35" xfId="0" applyNumberFormat="1" applyFont="1" applyBorder="1" applyAlignment="1">
      <alignment horizontal="center" vertical="center"/>
    </xf>
    <xf numFmtId="49" fontId="25" fillId="0" borderId="36" xfId="0" applyNumberFormat="1" applyFont="1" applyBorder="1" applyAlignment="1">
      <alignment horizontal="center" vertical="center"/>
    </xf>
    <xf numFmtId="0" fontId="30" fillId="0" borderId="8" xfId="0" applyFont="1" applyBorder="1" applyAlignment="1">
      <alignment horizontal="left" vertical="top" wrapText="1" readingOrder="1"/>
    </xf>
    <xf numFmtId="49" fontId="25" fillId="0" borderId="17" xfId="0" applyNumberFormat="1" applyFont="1" applyBorder="1" applyAlignment="1">
      <alignment horizontal="center" vertical="center"/>
    </xf>
    <xf numFmtId="49" fontId="25" fillId="0" borderId="18" xfId="0" applyNumberFormat="1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 wrapText="1" readingOrder="1"/>
    </xf>
    <xf numFmtId="49" fontId="35" fillId="0" borderId="11" xfId="0" applyNumberFormat="1" applyFont="1" applyBorder="1" applyAlignment="1">
      <alignment horizontal="center" vertical="center"/>
    </xf>
    <xf numFmtId="49" fontId="35" fillId="0" borderId="35" xfId="0" applyNumberFormat="1" applyFont="1" applyBorder="1" applyAlignment="1">
      <alignment horizontal="center" vertical="center"/>
    </xf>
    <xf numFmtId="49" fontId="35" fillId="0" borderId="36" xfId="0" applyNumberFormat="1" applyFont="1" applyBorder="1" applyAlignment="1">
      <alignment horizontal="center" vertical="center"/>
    </xf>
    <xf numFmtId="0" fontId="5" fillId="0" borderId="37" xfId="0" applyFont="1" applyBorder="1" applyAlignment="1">
      <alignment vertical="center"/>
    </xf>
    <xf numFmtId="49" fontId="5" fillId="0" borderId="38" xfId="0" applyNumberFormat="1" applyFont="1" applyBorder="1" applyAlignment="1">
      <alignment horizontal="center" vertical="top"/>
    </xf>
    <xf numFmtId="49" fontId="5" fillId="0" borderId="39" xfId="0" applyNumberFormat="1" applyFont="1" applyBorder="1" applyAlignment="1">
      <alignment horizontal="center" vertical="top"/>
    </xf>
    <xf numFmtId="0" fontId="12" fillId="0" borderId="29" xfId="0" applyFont="1" applyBorder="1" applyAlignment="1">
      <alignment horizontal="left" vertical="top" wrapText="1"/>
    </xf>
    <xf numFmtId="0" fontId="34" fillId="0" borderId="9" xfId="0" applyFont="1" applyBorder="1" applyAlignment="1">
      <alignment horizontal="left" vertical="top" wrapText="1" readingOrder="1"/>
    </xf>
    <xf numFmtId="0" fontId="22" fillId="0" borderId="6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top" wrapText="1"/>
    </xf>
    <xf numFmtId="0" fontId="26" fillId="0" borderId="0" xfId="0" applyFont="1" applyAlignment="1">
      <alignment vertical="top" wrapText="1"/>
    </xf>
    <xf numFmtId="0" fontId="26" fillId="0" borderId="0" xfId="0" applyFont="1" applyAlignment="1">
      <alignment horizontal="center" vertical="top"/>
    </xf>
    <xf numFmtId="167" fontId="26" fillId="0" borderId="0" xfId="0" applyNumberFormat="1" applyFont="1" applyAlignment="1">
      <alignment horizontal="center" vertical="top"/>
    </xf>
    <xf numFmtId="166" fontId="26" fillId="0" borderId="0" xfId="0" applyNumberFormat="1" applyFont="1" applyAlignment="1">
      <alignment horizontal="center" vertical="top"/>
    </xf>
    <xf numFmtId="0" fontId="26" fillId="2" borderId="0" xfId="0" applyFont="1" applyFill="1" applyAlignment="1">
      <alignment horizontal="right" vertical="center" wrapText="1"/>
    </xf>
    <xf numFmtId="0" fontId="26" fillId="0" borderId="0" xfId="0" applyFont="1" applyAlignment="1">
      <alignment horizontal="right" vertical="center" wrapText="1"/>
    </xf>
    <xf numFmtId="2" fontId="15" fillId="0" borderId="0" xfId="0" applyNumberFormat="1" applyFont="1"/>
    <xf numFmtId="168" fontId="0" fillId="0" borderId="0" xfId="0" applyNumberFormat="1"/>
    <xf numFmtId="169" fontId="14" fillId="0" borderId="0" xfId="0" applyNumberFormat="1" applyFont="1" applyAlignment="1">
      <alignment horizontal="center" vertical="center" wrapText="1"/>
    </xf>
    <xf numFmtId="0" fontId="26" fillId="3" borderId="20" xfId="0" applyFont="1" applyFill="1" applyBorder="1" applyAlignment="1">
      <alignment horizontal="center" vertical="center"/>
    </xf>
    <xf numFmtId="0" fontId="22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168" fontId="28" fillId="0" borderId="20" xfId="0" applyNumberFormat="1" applyFont="1" applyBorder="1" applyAlignment="1">
      <alignment horizontal="center" vertical="center"/>
    </xf>
    <xf numFmtId="168" fontId="24" fillId="0" borderId="20" xfId="0" applyNumberFormat="1" applyFont="1" applyBorder="1" applyAlignment="1">
      <alignment horizontal="center" vertical="center"/>
    </xf>
    <xf numFmtId="0" fontId="22" fillId="2" borderId="20" xfId="0" applyFont="1" applyFill="1" applyBorder="1" applyAlignment="1">
      <alignment horizontal="center" vertical="center" wrapText="1"/>
    </xf>
    <xf numFmtId="49" fontId="22" fillId="2" borderId="20" xfId="0" applyNumberFormat="1" applyFont="1" applyFill="1" applyBorder="1" applyAlignment="1">
      <alignment horizontal="center" vertical="center" wrapText="1"/>
    </xf>
    <xf numFmtId="0" fontId="35" fillId="2" borderId="20" xfId="0" applyFont="1" applyFill="1" applyBorder="1" applyAlignment="1">
      <alignment horizontal="center"/>
    </xf>
    <xf numFmtId="0" fontId="25" fillId="2" borderId="20" xfId="0" applyFont="1" applyFill="1" applyBorder="1" applyAlignment="1">
      <alignment horizontal="center" vertical="center"/>
    </xf>
    <xf numFmtId="0" fontId="27" fillId="2" borderId="20" xfId="0" applyFont="1" applyFill="1" applyBorder="1" applyAlignment="1">
      <alignment horizontal="center" vertical="top" wrapText="1"/>
    </xf>
    <xf numFmtId="49" fontId="31" fillId="2" borderId="20" xfId="0" applyNumberFormat="1" applyFont="1" applyFill="1" applyBorder="1" applyAlignment="1">
      <alignment horizontal="center"/>
    </xf>
    <xf numFmtId="0" fontId="30" fillId="2" borderId="20" xfId="0" applyFont="1" applyFill="1" applyBorder="1" applyAlignment="1">
      <alignment horizontal="left" vertical="top" wrapText="1"/>
    </xf>
    <xf numFmtId="0" fontId="24" fillId="2" borderId="20" xfId="0" applyFont="1" applyFill="1" applyBorder="1" applyAlignment="1">
      <alignment horizontal="center" vertical="center" wrapText="1"/>
    </xf>
    <xf numFmtId="49" fontId="30" fillId="2" borderId="20" xfId="0" applyNumberFormat="1" applyFont="1" applyFill="1" applyBorder="1" applyAlignment="1">
      <alignment horizontal="center" vertical="center"/>
    </xf>
    <xf numFmtId="0" fontId="36" fillId="2" borderId="20" xfId="0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vertical="center" wrapText="1"/>
    </xf>
    <xf numFmtId="49" fontId="30" fillId="2" borderId="20" xfId="0" applyNumberFormat="1" applyFont="1" applyFill="1" applyBorder="1" applyAlignment="1">
      <alignment horizontal="center" vertical="center" wrapText="1"/>
    </xf>
    <xf numFmtId="0" fontId="34" fillId="2" borderId="20" xfId="0" applyFont="1" applyFill="1" applyBorder="1" applyAlignment="1">
      <alignment horizontal="left" vertical="center" wrapText="1"/>
    </xf>
    <xf numFmtId="49" fontId="31" fillId="0" borderId="20" xfId="0" applyNumberFormat="1" applyFont="1" applyBorder="1" applyAlignment="1">
      <alignment vertical="top" wrapText="1"/>
    </xf>
    <xf numFmtId="49" fontId="31" fillId="2" borderId="20" xfId="0" applyNumberFormat="1" applyFont="1" applyFill="1" applyBorder="1" applyAlignment="1">
      <alignment horizontal="center" vertical="center" wrapText="1"/>
    </xf>
    <xf numFmtId="49" fontId="38" fillId="0" borderId="20" xfId="0" applyNumberFormat="1" applyFont="1" applyBorder="1" applyAlignment="1">
      <alignment horizontal="center" vertical="center" wrapText="1"/>
    </xf>
    <xf numFmtId="49" fontId="34" fillId="0" borderId="20" xfId="0" applyNumberFormat="1" applyFont="1" applyBorder="1" applyAlignment="1">
      <alignment vertical="top" wrapText="1"/>
    </xf>
    <xf numFmtId="49" fontId="22" fillId="0" borderId="20" xfId="0" applyNumberFormat="1" applyFont="1" applyBorder="1" applyAlignment="1">
      <alignment vertical="top" wrapText="1"/>
    </xf>
    <xf numFmtId="0" fontId="31" fillId="0" borderId="20" xfId="0" applyFont="1" applyBorder="1" applyAlignment="1">
      <alignment horizontal="center"/>
    </xf>
    <xf numFmtId="0" fontId="31" fillId="0" borderId="20" xfId="0" applyFont="1" applyBorder="1" applyAlignment="1">
      <alignment vertical="top" wrapText="1"/>
    </xf>
    <xf numFmtId="0" fontId="31" fillId="0" borderId="20" xfId="0" applyFont="1" applyBorder="1" applyAlignment="1">
      <alignment horizontal="center" vertical="center" wrapText="1"/>
    </xf>
    <xf numFmtId="49" fontId="38" fillId="0" borderId="20" xfId="0" applyNumberFormat="1" applyFont="1" applyBorder="1" applyAlignment="1">
      <alignment vertical="top" wrapText="1"/>
    </xf>
    <xf numFmtId="49" fontId="38" fillId="0" borderId="20" xfId="0" applyNumberFormat="1" applyFont="1" applyBorder="1" applyAlignment="1">
      <alignment vertical="center" wrapText="1"/>
    </xf>
    <xf numFmtId="49" fontId="40" fillId="0" borderId="20" xfId="0" applyNumberFormat="1" applyFont="1" applyBorder="1" applyAlignment="1">
      <alignment vertical="top" wrapText="1"/>
    </xf>
    <xf numFmtId="49" fontId="26" fillId="2" borderId="20" xfId="0" applyNumberFormat="1" applyFont="1" applyFill="1" applyBorder="1" applyAlignment="1">
      <alignment horizontal="center" vertical="center" wrapText="1"/>
    </xf>
    <xf numFmtId="49" fontId="42" fillId="0" borderId="20" xfId="0" applyNumberFormat="1" applyFont="1" applyBorder="1" applyAlignment="1">
      <alignment vertical="top" wrapText="1"/>
    </xf>
    <xf numFmtId="49" fontId="43" fillId="0" borderId="20" xfId="0" applyNumberFormat="1" applyFont="1" applyBorder="1" applyAlignment="1">
      <alignment vertical="top" wrapText="1"/>
    </xf>
    <xf numFmtId="49" fontId="43" fillId="0" borderId="20" xfId="0" applyNumberFormat="1" applyFont="1" applyBorder="1" applyAlignment="1">
      <alignment vertical="center" wrapText="1"/>
    </xf>
    <xf numFmtId="49" fontId="42" fillId="0" borderId="20" xfId="0" applyNumberFormat="1" applyFont="1" applyBorder="1" applyAlignment="1">
      <alignment vertical="center" wrapText="1"/>
    </xf>
    <xf numFmtId="49" fontId="45" fillId="0" borderId="20" xfId="0" applyNumberFormat="1" applyFont="1" applyBorder="1" applyAlignment="1">
      <alignment vertical="top" wrapText="1"/>
    </xf>
    <xf numFmtId="0" fontId="30" fillId="0" borderId="20" xfId="0" applyFont="1" applyBorder="1" applyAlignment="1">
      <alignment vertical="top" wrapText="1"/>
    </xf>
    <xf numFmtId="0" fontId="25" fillId="2" borderId="20" xfId="0" applyFont="1" applyFill="1" applyBorder="1" applyAlignment="1">
      <alignment horizontal="center"/>
    </xf>
    <xf numFmtId="0" fontId="30" fillId="0" borderId="20" xfId="0" applyFont="1" applyBorder="1" applyAlignment="1">
      <alignment wrapText="1"/>
    </xf>
    <xf numFmtId="49" fontId="40" fillId="0" borderId="20" xfId="0" applyNumberFormat="1" applyFont="1" applyBorder="1" applyAlignment="1">
      <alignment vertical="center" wrapText="1"/>
    </xf>
    <xf numFmtId="0" fontId="34" fillId="2" borderId="20" xfId="0" applyFont="1" applyFill="1" applyBorder="1" applyAlignment="1">
      <alignment horizontal="left" vertical="top" wrapText="1"/>
    </xf>
    <xf numFmtId="0" fontId="25" fillId="0" borderId="20" xfId="0" applyFont="1" applyBorder="1" applyAlignment="1">
      <alignment horizontal="center" vertical="center"/>
    </xf>
    <xf numFmtId="49" fontId="32" fillId="0" borderId="20" xfId="0" applyNumberFormat="1" applyFont="1" applyBorder="1" applyAlignment="1">
      <alignment vertical="top" wrapText="1"/>
    </xf>
    <xf numFmtId="0" fontId="38" fillId="0" borderId="20" xfId="0" applyFont="1" applyBorder="1" applyAlignment="1">
      <alignment horizontal="center" vertical="center" wrapText="1"/>
    </xf>
    <xf numFmtId="49" fontId="46" fillId="0" borderId="20" xfId="0" applyNumberFormat="1" applyFont="1" applyBorder="1" applyAlignment="1">
      <alignment horizontal="center" vertical="center" wrapText="1"/>
    </xf>
    <xf numFmtId="49" fontId="38" fillId="0" borderId="20" xfId="0" applyNumberFormat="1" applyFont="1" applyBorder="1" applyAlignment="1">
      <alignment horizontal="center" vertical="top" wrapText="1"/>
    </xf>
    <xf numFmtId="49" fontId="30" fillId="0" borderId="20" xfId="0" applyNumberFormat="1" applyFont="1" applyBorder="1" applyAlignment="1">
      <alignment wrapText="1"/>
    </xf>
    <xf numFmtId="0" fontId="38" fillId="0" borderId="20" xfId="0" applyFont="1" applyBorder="1" applyAlignment="1">
      <alignment horizontal="left" vertical="top" wrapText="1"/>
    </xf>
    <xf numFmtId="49" fontId="25" fillId="0" borderId="20" xfId="0" applyNumberFormat="1" applyFont="1" applyBorder="1" applyAlignment="1">
      <alignment horizontal="center" wrapText="1"/>
    </xf>
    <xf numFmtId="49" fontId="22" fillId="2" borderId="20" xfId="0" applyNumberFormat="1" applyFont="1" applyFill="1" applyBorder="1" applyAlignment="1">
      <alignment horizontal="center" wrapText="1"/>
    </xf>
    <xf numFmtId="49" fontId="25" fillId="0" borderId="20" xfId="0" applyNumberFormat="1" applyFont="1" applyBorder="1" applyAlignment="1">
      <alignment horizontal="center" vertical="top" wrapText="1"/>
    </xf>
    <xf numFmtId="49" fontId="22" fillId="0" borderId="20" xfId="0" applyNumberFormat="1" applyFont="1" applyBorder="1" applyAlignment="1">
      <alignment wrapText="1"/>
    </xf>
    <xf numFmtId="49" fontId="34" fillId="0" borderId="20" xfId="0" applyNumberFormat="1" applyFont="1" applyBorder="1" applyAlignment="1">
      <alignment wrapText="1"/>
    </xf>
    <xf numFmtId="49" fontId="43" fillId="0" borderId="20" xfId="0" applyNumberFormat="1" applyFont="1" applyBorder="1" applyAlignment="1">
      <alignment horizontal="center" vertical="top" wrapText="1"/>
    </xf>
    <xf numFmtId="49" fontId="43" fillId="0" borderId="20" xfId="0" applyNumberFormat="1" applyFont="1" applyBorder="1" applyAlignment="1">
      <alignment horizontal="center" vertical="center" wrapText="1"/>
    </xf>
    <xf numFmtId="49" fontId="31" fillId="0" borderId="20" xfId="0" applyNumberFormat="1" applyFont="1" applyBorder="1" applyAlignment="1">
      <alignment wrapText="1"/>
    </xf>
    <xf numFmtId="49" fontId="25" fillId="0" borderId="20" xfId="0" applyNumberFormat="1" applyFont="1" applyBorder="1" applyAlignment="1">
      <alignment horizontal="center"/>
    </xf>
    <xf numFmtId="0" fontId="31" fillId="0" borderId="20" xfId="0" applyFont="1" applyBorder="1" applyAlignment="1">
      <alignment wrapText="1"/>
    </xf>
    <xf numFmtId="49" fontId="43" fillId="0" borderId="20" xfId="0" applyNumberFormat="1" applyFont="1" applyBorder="1" applyAlignment="1">
      <alignment horizontal="center" wrapText="1"/>
    </xf>
    <xf numFmtId="49" fontId="26" fillId="0" borderId="20" xfId="0" applyNumberFormat="1" applyFont="1" applyBorder="1" applyAlignment="1">
      <alignment wrapText="1"/>
    </xf>
    <xf numFmtId="49" fontId="2" fillId="0" borderId="20" xfId="0" applyNumberFormat="1" applyFont="1" applyBorder="1" applyAlignment="1">
      <alignment horizontal="center" vertical="center"/>
    </xf>
    <xf numFmtId="49" fontId="8" fillId="0" borderId="20" xfId="0" applyNumberFormat="1" applyFont="1" applyBorder="1" applyAlignment="1">
      <alignment wrapText="1"/>
    </xf>
    <xf numFmtId="49" fontId="11" fillId="0" borderId="20" xfId="0" applyNumberFormat="1" applyFont="1" applyBorder="1" applyAlignment="1">
      <alignment horizontal="center" vertical="center" wrapText="1"/>
    </xf>
    <xf numFmtId="49" fontId="47" fillId="0" borderId="20" xfId="0" applyNumberFormat="1" applyFont="1" applyBorder="1" applyAlignment="1">
      <alignment vertical="center" wrapText="1"/>
    </xf>
    <xf numFmtId="0" fontId="16" fillId="0" borderId="0" xfId="0" applyFont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4" fontId="15" fillId="0" borderId="0" xfId="0" applyNumberFormat="1" applyFont="1" applyAlignment="1">
      <alignment horizontal="center" vertical="center"/>
    </xf>
    <xf numFmtId="4" fontId="15" fillId="0" borderId="0" xfId="0" applyNumberFormat="1" applyFont="1"/>
    <xf numFmtId="4" fontId="29" fillId="0" borderId="0" xfId="0" applyNumberFormat="1" applyFont="1" applyAlignment="1">
      <alignment horizontal="right" vertical="center"/>
    </xf>
    <xf numFmtId="4" fontId="27" fillId="0" borderId="20" xfId="0" applyNumberFormat="1" applyFont="1" applyBorder="1" applyAlignment="1">
      <alignment horizontal="right" vertical="center"/>
    </xf>
    <xf numFmtId="4" fontId="27" fillId="3" borderId="20" xfId="0" applyNumberFormat="1" applyFont="1" applyFill="1" applyBorder="1" applyAlignment="1">
      <alignment horizontal="right" vertical="center" wrapText="1"/>
    </xf>
    <xf numFmtId="4" fontId="26" fillId="0" borderId="0" xfId="0" applyNumberFormat="1" applyFont="1" applyAlignment="1">
      <alignment horizontal="right" vertical="center"/>
    </xf>
    <xf numFmtId="4" fontId="26" fillId="0" borderId="0" xfId="0" applyNumberFormat="1" applyFont="1" applyAlignment="1">
      <alignment horizontal="right" vertical="center" wrapText="1"/>
    </xf>
    <xf numFmtId="4" fontId="15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vertical="center" wrapText="1"/>
    </xf>
    <xf numFmtId="0" fontId="22" fillId="0" borderId="20" xfId="0" applyFont="1" applyBorder="1" applyAlignment="1">
      <alignment horizontal="center" vertical="center" wrapText="1" readingOrder="1"/>
    </xf>
    <xf numFmtId="49" fontId="31" fillId="0" borderId="20" xfId="0" applyNumberFormat="1" applyFont="1" applyBorder="1" applyAlignment="1">
      <alignment horizontal="center" vertical="center" wrapText="1"/>
    </xf>
    <xf numFmtId="3" fontId="31" fillId="0" borderId="20" xfId="0" applyNumberFormat="1" applyFont="1" applyBorder="1" applyAlignment="1">
      <alignment horizontal="center" vertical="center" wrapText="1"/>
    </xf>
    <xf numFmtId="49" fontId="49" fillId="0" borderId="20" xfId="0" applyNumberFormat="1" applyFont="1" applyBorder="1" applyAlignment="1">
      <alignment horizontal="center" vertical="center" wrapText="1"/>
    </xf>
    <xf numFmtId="0" fontId="49" fillId="0" borderId="20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 readingOrder="1"/>
    </xf>
    <xf numFmtId="4" fontId="49" fillId="0" borderId="20" xfId="0" applyNumberFormat="1" applyFont="1" applyBorder="1" applyAlignment="1">
      <alignment horizontal="right" vertical="center"/>
    </xf>
    <xf numFmtId="4" fontId="22" fillId="0" borderId="20" xfId="0" applyNumberFormat="1" applyFont="1" applyBorder="1" applyAlignment="1">
      <alignment horizontal="right" vertical="center"/>
    </xf>
    <xf numFmtId="0" fontId="29" fillId="0" borderId="20" xfId="0" applyFont="1" applyBorder="1" applyAlignment="1">
      <alignment vertical="center"/>
    </xf>
    <xf numFmtId="4" fontId="27" fillId="2" borderId="20" xfId="0" applyNumberFormat="1" applyFont="1" applyFill="1" applyBorder="1" applyAlignment="1">
      <alignment horizontal="right" vertical="center"/>
    </xf>
    <xf numFmtId="4" fontId="7" fillId="0" borderId="20" xfId="0" applyNumberFormat="1" applyFont="1" applyBorder="1" applyAlignment="1">
      <alignment horizontal="right" vertical="center"/>
    </xf>
    <xf numFmtId="0" fontId="26" fillId="0" borderId="20" xfId="0" applyFont="1" applyBorder="1" applyAlignment="1">
      <alignment vertical="center" wrapText="1" readingOrder="1"/>
    </xf>
    <xf numFmtId="0" fontId="26" fillId="0" borderId="20" xfId="0" applyFont="1" applyBorder="1" applyAlignment="1">
      <alignment horizontal="left" vertical="center" wrapText="1" readingOrder="1"/>
    </xf>
    <xf numFmtId="4" fontId="15" fillId="0" borderId="20" xfId="0" applyNumberFormat="1" applyFont="1" applyBorder="1" applyAlignment="1">
      <alignment horizontal="right" vertical="center"/>
    </xf>
    <xf numFmtId="4" fontId="16" fillId="0" borderId="20" xfId="0" applyNumberFormat="1" applyFont="1" applyBorder="1" applyAlignment="1">
      <alignment horizontal="right" vertical="center"/>
    </xf>
    <xf numFmtId="4" fontId="29" fillId="0" borderId="20" xfId="0" applyNumberFormat="1" applyFont="1" applyBorder="1" applyAlignment="1">
      <alignment horizontal="right" vertical="center"/>
    </xf>
    <xf numFmtId="0" fontId="27" fillId="0" borderId="20" xfId="0" applyFont="1" applyBorder="1" applyAlignment="1">
      <alignment horizontal="center" vertical="center" wrapText="1"/>
    </xf>
    <xf numFmtId="4" fontId="16" fillId="0" borderId="0" xfId="0" applyNumberFormat="1" applyFont="1"/>
    <xf numFmtId="4" fontId="24" fillId="0" borderId="20" xfId="0" applyNumberFormat="1" applyFont="1" applyBorder="1" applyAlignment="1">
      <alignment horizontal="center" vertical="center"/>
    </xf>
    <xf numFmtId="4" fontId="48" fillId="0" borderId="9" xfId="0" applyNumberFormat="1" applyFont="1" applyBorder="1" applyAlignment="1">
      <alignment horizontal="right" vertical="center"/>
    </xf>
    <xf numFmtId="4" fontId="14" fillId="0" borderId="9" xfId="0" applyNumberFormat="1" applyFont="1" applyBorder="1"/>
    <xf numFmtId="4" fontId="14" fillId="0" borderId="1" xfId="0" applyNumberFormat="1" applyFont="1" applyBorder="1"/>
    <xf numFmtId="4" fontId="21" fillId="0" borderId="6" xfId="0" applyNumberFormat="1" applyFont="1" applyBorder="1"/>
    <xf numFmtId="4" fontId="21" fillId="0" borderId="2" xfId="0" applyNumberFormat="1" applyFont="1" applyBorder="1"/>
    <xf numFmtId="4" fontId="4" fillId="0" borderId="6" xfId="0" applyNumberFormat="1" applyFont="1" applyBorder="1"/>
    <xf numFmtId="4" fontId="4" fillId="0" borderId="2" xfId="0" applyNumberFormat="1" applyFont="1" applyBorder="1"/>
    <xf numFmtId="4" fontId="14" fillId="0" borderId="6" xfId="0" applyNumberFormat="1" applyFont="1" applyBorder="1"/>
    <xf numFmtId="4" fontId="14" fillId="0" borderId="2" xfId="0" applyNumberFormat="1" applyFont="1" applyBorder="1"/>
    <xf numFmtId="4" fontId="14" fillId="0" borderId="8" xfId="0" applyNumberFormat="1" applyFont="1" applyBorder="1" applyAlignment="1">
      <alignment horizontal="center" vertical="center"/>
    </xf>
    <xf numFmtId="4" fontId="14" fillId="0" borderId="4" xfId="0" applyNumberFormat="1" applyFont="1" applyBorder="1" applyAlignment="1">
      <alignment horizontal="center" vertical="center"/>
    </xf>
    <xf numFmtId="4" fontId="14" fillId="0" borderId="6" xfId="0" applyNumberFormat="1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/>
    </xf>
    <xf numFmtId="4" fontId="14" fillId="0" borderId="6" xfId="0" applyNumberFormat="1" applyFont="1" applyBorder="1" applyAlignment="1">
      <alignment horizontal="right" vertical="center"/>
    </xf>
    <xf numFmtId="4" fontId="4" fillId="0" borderId="8" xfId="0" applyNumberFormat="1" applyFont="1" applyBorder="1"/>
    <xf numFmtId="4" fontId="4" fillId="0" borderId="4" xfId="0" applyNumberFormat="1" applyFont="1" applyBorder="1"/>
    <xf numFmtId="4" fontId="14" fillId="0" borderId="2" xfId="0" applyNumberFormat="1" applyFont="1" applyBorder="1" applyAlignment="1">
      <alignment horizontal="right" vertical="center"/>
    </xf>
    <xf numFmtId="4" fontId="14" fillId="0" borderId="8" xfId="0" applyNumberFormat="1" applyFont="1" applyBorder="1"/>
    <xf numFmtId="4" fontId="14" fillId="0" borderId="4" xfId="0" applyNumberFormat="1" applyFont="1" applyBorder="1"/>
    <xf numFmtId="4" fontId="14" fillId="0" borderId="30" xfId="0" applyNumberFormat="1" applyFont="1" applyBorder="1"/>
    <xf numFmtId="4" fontId="14" fillId="0" borderId="32" xfId="0" applyNumberFormat="1" applyFont="1" applyBorder="1"/>
    <xf numFmtId="4" fontId="15" fillId="0" borderId="6" xfId="0" applyNumberFormat="1" applyFont="1" applyBorder="1"/>
    <xf numFmtId="4" fontId="15" fillId="0" borderId="9" xfId="0" applyNumberFormat="1" applyFont="1" applyBorder="1"/>
    <xf numFmtId="4" fontId="14" fillId="0" borderId="3" xfId="0" applyNumberFormat="1" applyFont="1" applyBorder="1"/>
    <xf numFmtId="4" fontId="14" fillId="0" borderId="34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17" fillId="0" borderId="6" xfId="0" applyNumberFormat="1" applyFont="1" applyBorder="1"/>
    <xf numFmtId="4" fontId="17" fillId="0" borderId="2" xfId="0" applyNumberFormat="1" applyFont="1" applyBorder="1"/>
    <xf numFmtId="4" fontId="14" fillId="0" borderId="25" xfId="0" applyNumberFormat="1" applyFont="1" applyBorder="1"/>
    <xf numFmtId="4" fontId="17" fillId="0" borderId="25" xfId="0" applyNumberFormat="1" applyFont="1" applyBorder="1"/>
    <xf numFmtId="4" fontId="17" fillId="0" borderId="3" xfId="0" applyNumberFormat="1" applyFont="1" applyBorder="1"/>
    <xf numFmtId="4" fontId="16" fillId="0" borderId="6" xfId="0" applyNumberFormat="1" applyFont="1" applyBorder="1" applyAlignment="1">
      <alignment vertical="center"/>
    </xf>
    <xf numFmtId="4" fontId="16" fillId="0" borderId="2" xfId="0" applyNumberFormat="1" applyFont="1" applyBorder="1" applyAlignment="1">
      <alignment vertical="center"/>
    </xf>
    <xf numFmtId="4" fontId="14" fillId="0" borderId="9" xfId="0" applyNumberFormat="1" applyFont="1" applyBorder="1" applyAlignment="1">
      <alignment horizontal="right" vertical="center"/>
    </xf>
    <xf numFmtId="4" fontId="14" fillId="0" borderId="1" xfId="0" applyNumberFormat="1" applyFont="1" applyBorder="1" applyAlignment="1">
      <alignment horizontal="right" vertical="center"/>
    </xf>
    <xf numFmtId="4" fontId="16" fillId="0" borderId="20" xfId="0" applyNumberFormat="1" applyFont="1" applyBorder="1" applyAlignment="1">
      <alignment vertical="center"/>
    </xf>
    <xf numFmtId="4" fontId="22" fillId="0" borderId="20" xfId="0" applyNumberFormat="1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170" fontId="14" fillId="0" borderId="25" xfId="0" applyNumberFormat="1" applyFont="1" applyBorder="1"/>
    <xf numFmtId="4" fontId="14" fillId="0" borderId="9" xfId="0" applyNumberFormat="1" applyFont="1" applyBorder="1" applyAlignment="1">
      <alignment horizontal="center" vertical="center"/>
    </xf>
    <xf numFmtId="49" fontId="25" fillId="0" borderId="33" xfId="0" applyNumberFormat="1" applyFont="1" applyBorder="1" applyAlignment="1">
      <alignment horizontal="center" vertical="center"/>
    </xf>
    <xf numFmtId="0" fontId="30" fillId="0" borderId="25" xfId="0" applyFont="1" applyBorder="1" applyAlignment="1">
      <alignment horizontal="left" vertical="top" wrapText="1"/>
    </xf>
    <xf numFmtId="4" fontId="14" fillId="0" borderId="8" xfId="0" applyNumberFormat="1" applyFont="1" applyBorder="1" applyAlignment="1">
      <alignment horizontal="right"/>
    </xf>
    <xf numFmtId="170" fontId="49" fillId="0" borderId="20" xfId="0" applyNumberFormat="1" applyFont="1" applyBorder="1" applyAlignment="1">
      <alignment horizontal="right" vertical="center"/>
    </xf>
    <xf numFmtId="170" fontId="22" fillId="0" borderId="20" xfId="0" applyNumberFormat="1" applyFont="1" applyBorder="1" applyAlignment="1">
      <alignment horizontal="right" vertical="center"/>
    </xf>
    <xf numFmtId="170" fontId="18" fillId="0" borderId="20" xfId="0" applyNumberFormat="1" applyFont="1" applyBorder="1" applyAlignment="1">
      <alignment horizontal="right" vertical="center"/>
    </xf>
    <xf numFmtId="170" fontId="15" fillId="0" borderId="0" xfId="0" applyNumberFormat="1" applyFont="1"/>
    <xf numFmtId="169" fontId="0" fillId="0" borderId="0" xfId="0" applyNumberFormat="1"/>
    <xf numFmtId="170" fontId="27" fillId="0" borderId="20" xfId="0" applyNumberFormat="1" applyFont="1" applyBorder="1" applyAlignment="1">
      <alignment horizontal="right" vertical="center"/>
    </xf>
    <xf numFmtId="170" fontId="32" fillId="0" borderId="20" xfId="0" applyNumberFormat="1" applyFont="1" applyBorder="1" applyAlignment="1">
      <alignment horizontal="right" vertical="center"/>
    </xf>
    <xf numFmtId="170" fontId="48" fillId="0" borderId="5" xfId="0" applyNumberFormat="1" applyFont="1" applyBorder="1" applyAlignment="1">
      <alignment horizontal="right" vertical="center" wrapText="1"/>
    </xf>
    <xf numFmtId="0" fontId="16" fillId="0" borderId="0" xfId="0" applyFont="1" applyAlignment="1">
      <alignment vertical="center"/>
    </xf>
    <xf numFmtId="170" fontId="15" fillId="0" borderId="0" xfId="0" applyNumberFormat="1" applyFont="1" applyAlignment="1">
      <alignment horizontal="center" vertical="center"/>
    </xf>
    <xf numFmtId="170" fontId="29" fillId="0" borderId="20" xfId="0" applyNumberFormat="1" applyFont="1" applyBorder="1" applyAlignment="1">
      <alignment horizontal="right" vertical="center"/>
    </xf>
    <xf numFmtId="4" fontId="14" fillId="0" borderId="0" xfId="0" applyNumberFormat="1" applyFont="1"/>
    <xf numFmtId="4" fontId="7" fillId="0" borderId="6" xfId="0" applyNumberFormat="1" applyFont="1" applyBorder="1"/>
    <xf numFmtId="4" fontId="7" fillId="0" borderId="2" xfId="0" applyNumberFormat="1" applyFont="1" applyBorder="1"/>
    <xf numFmtId="4" fontId="15" fillId="0" borderId="25" xfId="0" applyNumberFormat="1" applyFont="1" applyBorder="1"/>
    <xf numFmtId="4" fontId="15" fillId="0" borderId="3" xfId="0" applyNumberFormat="1" applyFont="1" applyBorder="1"/>
    <xf numFmtId="170" fontId="16" fillId="0" borderId="0" xfId="0" applyNumberFormat="1" applyFont="1"/>
    <xf numFmtId="4" fontId="18" fillId="0" borderId="20" xfId="0" applyNumberFormat="1" applyFont="1" applyBorder="1" applyAlignment="1">
      <alignment horizontal="right" vertical="center"/>
    </xf>
    <xf numFmtId="170" fontId="24" fillId="0" borderId="20" xfId="0" applyNumberFormat="1" applyFont="1" applyBorder="1" applyAlignment="1">
      <alignment horizontal="right" vertical="center"/>
    </xf>
    <xf numFmtId="49" fontId="25" fillId="0" borderId="20" xfId="0" applyNumberFormat="1" applyFont="1" applyBorder="1" applyAlignment="1">
      <alignment horizontal="center" vertical="center" wrapText="1"/>
    </xf>
    <xf numFmtId="49" fontId="24" fillId="0" borderId="20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0" fontId="29" fillId="0" borderId="0" xfId="0" applyFont="1" applyAlignment="1">
      <alignment horizontal="center" vertical="center"/>
    </xf>
    <xf numFmtId="170" fontId="0" fillId="0" borderId="0" xfId="0" applyNumberFormat="1"/>
    <xf numFmtId="0" fontId="35" fillId="2" borderId="20" xfId="0" applyFont="1" applyFill="1" applyBorder="1" applyAlignment="1">
      <alignment horizontal="center" vertical="center"/>
    </xf>
    <xf numFmtId="170" fontId="48" fillId="0" borderId="20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" fontId="28" fillId="0" borderId="20" xfId="0" applyNumberFormat="1" applyFont="1" applyBorder="1" applyAlignment="1">
      <alignment horizontal="center" vertical="center"/>
    </xf>
    <xf numFmtId="0" fontId="48" fillId="0" borderId="20" xfId="0" applyFont="1" applyBorder="1" applyAlignment="1">
      <alignment horizontal="center" vertical="center"/>
    </xf>
    <xf numFmtId="166" fontId="26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5" fillId="0" borderId="5" xfId="0" applyFont="1" applyBorder="1" applyAlignment="1">
      <alignment vertical="center"/>
    </xf>
    <xf numFmtId="49" fontId="35" fillId="0" borderId="5" xfId="0" applyNumberFormat="1" applyFont="1" applyBorder="1" applyAlignment="1">
      <alignment vertical="center"/>
    </xf>
    <xf numFmtId="0" fontId="27" fillId="0" borderId="5" xfId="0" applyFont="1" applyBorder="1" applyAlignment="1">
      <alignment vertical="center" wrapText="1" readingOrder="1"/>
    </xf>
    <xf numFmtId="4" fontId="17" fillId="0" borderId="5" xfId="0" applyNumberFormat="1" applyFont="1" applyBorder="1" applyAlignment="1">
      <alignment vertical="center"/>
    </xf>
    <xf numFmtId="3" fontId="32" fillId="0" borderId="20" xfId="0" applyNumberFormat="1" applyFont="1" applyBorder="1" applyAlignment="1">
      <alignment horizontal="center" vertical="center"/>
    </xf>
    <xf numFmtId="3" fontId="28" fillId="0" borderId="20" xfId="0" applyNumberFormat="1" applyFont="1" applyBorder="1" applyAlignment="1">
      <alignment horizontal="center" vertical="center"/>
    </xf>
    <xf numFmtId="3" fontId="22" fillId="0" borderId="20" xfId="0" applyNumberFormat="1" applyFont="1" applyBorder="1" applyAlignment="1">
      <alignment horizontal="center" vertical="center"/>
    </xf>
    <xf numFmtId="3" fontId="24" fillId="0" borderId="20" xfId="0" applyNumberFormat="1" applyFont="1" applyBorder="1" applyAlignment="1">
      <alignment horizontal="center" vertical="center"/>
    </xf>
    <xf numFmtId="170" fontId="24" fillId="0" borderId="20" xfId="0" applyNumberFormat="1" applyFont="1" applyBorder="1" applyAlignment="1">
      <alignment horizontal="center" vertical="center"/>
    </xf>
    <xf numFmtId="0" fontId="26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right" vertical="center" wrapText="1"/>
    </xf>
    <xf numFmtId="0" fontId="0" fillId="0" borderId="0" xfId="0" applyAlignment="1">
      <alignment horizontal="right"/>
    </xf>
    <xf numFmtId="168" fontId="26" fillId="0" borderId="0" xfId="0" applyNumberFormat="1" applyFont="1" applyAlignment="1">
      <alignment horizontal="right"/>
    </xf>
    <xf numFmtId="0" fontId="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 wrapText="1"/>
    </xf>
    <xf numFmtId="4" fontId="24" fillId="0" borderId="20" xfId="0" applyNumberFormat="1" applyFont="1" applyBorder="1" applyAlignment="1">
      <alignment horizontal="right" vertical="center"/>
    </xf>
    <xf numFmtId="3" fontId="28" fillId="0" borderId="20" xfId="0" applyNumberFormat="1" applyFont="1" applyBorder="1" applyAlignment="1">
      <alignment horizontal="right" vertical="center"/>
    </xf>
    <xf numFmtId="3" fontId="22" fillId="0" borderId="20" xfId="0" applyNumberFormat="1" applyFont="1" applyBorder="1" applyAlignment="1">
      <alignment horizontal="right" vertical="center"/>
    </xf>
    <xf numFmtId="3" fontId="24" fillId="0" borderId="20" xfId="0" applyNumberFormat="1" applyFont="1" applyBorder="1" applyAlignment="1">
      <alignment horizontal="right" vertical="center"/>
    </xf>
    <xf numFmtId="0" fontId="29" fillId="3" borderId="20" xfId="0" applyFont="1" applyFill="1" applyBorder="1" applyAlignment="1">
      <alignment vertical="center"/>
    </xf>
    <xf numFmtId="49" fontId="29" fillId="3" borderId="20" xfId="0" applyNumberFormat="1" applyFont="1" applyFill="1" applyBorder="1" applyAlignment="1">
      <alignment horizontal="center" vertical="center"/>
    </xf>
    <xf numFmtId="0" fontId="29" fillId="3" borderId="20" xfId="0" applyFont="1" applyFill="1" applyBorder="1" applyAlignment="1">
      <alignment horizontal="center" vertical="center"/>
    </xf>
    <xf numFmtId="4" fontId="27" fillId="3" borderId="20" xfId="0" applyNumberFormat="1" applyFont="1" applyFill="1" applyBorder="1" applyAlignment="1">
      <alignment horizontal="right" vertical="center"/>
    </xf>
    <xf numFmtId="0" fontId="15" fillId="3" borderId="0" xfId="0" applyFont="1" applyFill="1"/>
    <xf numFmtId="4" fontId="48" fillId="0" borderId="20" xfId="0" applyNumberFormat="1" applyFont="1" applyBorder="1" applyAlignment="1">
      <alignment horizontal="right" vertical="center"/>
    </xf>
    <xf numFmtId="170" fontId="28" fillId="0" borderId="20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5" fillId="2" borderId="20" xfId="0" applyFont="1" applyFill="1" applyBorder="1" applyAlignment="1">
      <alignment horizontal="right" vertical="center"/>
    </xf>
    <xf numFmtId="170" fontId="48" fillId="0" borderId="20" xfId="0" applyNumberFormat="1" applyFont="1" applyBorder="1" applyAlignment="1">
      <alignment horizontal="right" vertical="center"/>
    </xf>
    <xf numFmtId="4" fontId="28" fillId="0" borderId="20" xfId="0" applyNumberFormat="1" applyFont="1" applyBorder="1" applyAlignment="1">
      <alignment horizontal="right" vertical="center"/>
    </xf>
    <xf numFmtId="4" fontId="28" fillId="2" borderId="20" xfId="0" applyNumberFormat="1" applyFont="1" applyFill="1" applyBorder="1" applyAlignment="1">
      <alignment horizontal="right" vertical="center"/>
    </xf>
    <xf numFmtId="4" fontId="24" fillId="2" borderId="20" xfId="0" applyNumberFormat="1" applyFont="1" applyFill="1" applyBorder="1" applyAlignment="1">
      <alignment horizontal="right" vertical="center"/>
    </xf>
    <xf numFmtId="3" fontId="48" fillId="0" borderId="20" xfId="0" applyNumberFormat="1" applyFont="1" applyBorder="1" applyAlignment="1">
      <alignment horizontal="right" vertical="center"/>
    </xf>
    <xf numFmtId="4" fontId="0" fillId="0" borderId="20" xfId="0" applyNumberFormat="1" applyBorder="1" applyAlignment="1">
      <alignment horizontal="right" vertical="center"/>
    </xf>
    <xf numFmtId="0" fontId="29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166" fontId="2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 wrapText="1"/>
    </xf>
    <xf numFmtId="0" fontId="19" fillId="0" borderId="0" xfId="0" applyFont="1" applyAlignment="1">
      <alignment horizontal="right" vertical="center"/>
    </xf>
    <xf numFmtId="171" fontId="51" fillId="0" borderId="0" xfId="0" applyNumberFormat="1" applyFont="1" applyAlignment="1">
      <alignment vertical="center"/>
    </xf>
    <xf numFmtId="171" fontId="27" fillId="0" borderId="20" xfId="0" applyNumberFormat="1" applyFont="1" applyBorder="1" applyAlignment="1">
      <alignment horizontal="right" vertical="center"/>
    </xf>
    <xf numFmtId="0" fontId="16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9" fillId="0" borderId="0" xfId="0" applyFont="1" applyAlignment="1">
      <alignment horizontal="left" vertical="center" wrapText="1"/>
    </xf>
    <xf numFmtId="0" fontId="27" fillId="0" borderId="0" xfId="0" applyFont="1" applyAlignment="1">
      <alignment horizontal="right" vertical="center"/>
    </xf>
    <xf numFmtId="0" fontId="27" fillId="0" borderId="0" xfId="0" applyFont="1" applyAlignment="1">
      <alignment horizontal="left" vertical="center" wrapText="1"/>
    </xf>
    <xf numFmtId="0" fontId="32" fillId="0" borderId="20" xfId="0" applyFont="1" applyBorder="1" applyAlignment="1">
      <alignment horizontal="left" vertical="center" wrapText="1" readingOrder="1"/>
    </xf>
    <xf numFmtId="49" fontId="26" fillId="0" borderId="20" xfId="0" applyNumberFormat="1" applyFont="1" applyBorder="1" applyAlignment="1">
      <alignment vertical="center" wrapText="1"/>
    </xf>
    <xf numFmtId="0" fontId="26" fillId="3" borderId="20" xfId="0" applyFont="1" applyFill="1" applyBorder="1" applyAlignment="1">
      <alignment horizontal="left" vertical="center" wrapText="1" readingOrder="1"/>
    </xf>
    <xf numFmtId="0" fontId="32" fillId="0" borderId="20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26" fillId="2" borderId="0" xfId="0" applyFont="1" applyFill="1" applyAlignment="1">
      <alignment horizontal="right" vertic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vertical="center"/>
    </xf>
    <xf numFmtId="0" fontId="0" fillId="0" borderId="0" xfId="0" applyAlignment="1">
      <alignment horizontal="right"/>
    </xf>
    <xf numFmtId="0" fontId="26" fillId="2" borderId="0" xfId="0" applyFont="1" applyFill="1" applyAlignment="1">
      <alignment horizontal="right" vertical="center" wrapText="1"/>
    </xf>
    <xf numFmtId="168" fontId="26" fillId="2" borderId="0" xfId="0" applyNumberFormat="1" applyFont="1" applyFill="1" applyAlignment="1">
      <alignment horizontal="right" vertical="center" wrapText="1"/>
    </xf>
    <xf numFmtId="166" fontId="26" fillId="0" borderId="0" xfId="0" applyNumberFormat="1" applyFont="1" applyAlignment="1">
      <alignment horizontal="center" vertical="top"/>
    </xf>
    <xf numFmtId="0" fontId="26" fillId="0" borderId="0" xfId="0" applyFont="1" applyAlignment="1">
      <alignment horizontal="center" vertical="top"/>
    </xf>
    <xf numFmtId="0" fontId="22" fillId="0" borderId="41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50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2" fillId="0" borderId="45" xfId="0" applyFont="1" applyBorder="1" applyAlignment="1">
      <alignment horizontal="center" vertical="center" wrapText="1"/>
    </xf>
    <xf numFmtId="0" fontId="22" fillId="0" borderId="37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" fillId="0" borderId="0" xfId="0" applyFont="1"/>
    <xf numFmtId="0" fontId="30" fillId="0" borderId="31" xfId="0" applyFont="1" applyBorder="1" applyAlignment="1">
      <alignment horizontal="center" vertical="center"/>
    </xf>
    <xf numFmtId="0" fontId="30" fillId="0" borderId="40" xfId="0" applyFont="1" applyBorder="1" applyAlignment="1">
      <alignment horizontal="center" vertical="center"/>
    </xf>
    <xf numFmtId="166" fontId="2" fillId="0" borderId="0" xfId="0" applyNumberFormat="1" applyFont="1" applyAlignment="1">
      <alignment horizontal="center" vertical="top"/>
    </xf>
    <xf numFmtId="166" fontId="5" fillId="0" borderId="0" xfId="0" applyNumberFormat="1" applyFont="1" applyAlignment="1">
      <alignment horizontal="center" vertical="top"/>
    </xf>
    <xf numFmtId="0" fontId="22" fillId="0" borderId="41" xfId="0" applyFont="1" applyBorder="1" applyAlignment="1">
      <alignment horizontal="center" vertical="center" wrapText="1" readingOrder="1"/>
    </xf>
    <xf numFmtId="0" fontId="22" fillId="0" borderId="29" xfId="0" applyFont="1" applyBorder="1" applyAlignment="1">
      <alignment horizontal="center" vertical="center" wrapText="1" readingOrder="1"/>
    </xf>
    <xf numFmtId="0" fontId="32" fillId="0" borderId="42" xfId="0" applyFont="1" applyBorder="1" applyAlignment="1">
      <alignment horizontal="center" vertical="center" wrapText="1"/>
    </xf>
    <xf numFmtId="0" fontId="32" fillId="0" borderId="38" xfId="0" applyFont="1" applyBorder="1" applyAlignment="1">
      <alignment horizontal="center" vertical="center" wrapText="1"/>
    </xf>
    <xf numFmtId="167" fontId="32" fillId="0" borderId="42" xfId="0" applyNumberFormat="1" applyFont="1" applyBorder="1" applyAlignment="1">
      <alignment horizontal="center" vertical="center" wrapText="1"/>
    </xf>
    <xf numFmtId="167" fontId="32" fillId="0" borderId="38" xfId="0" applyNumberFormat="1" applyFont="1" applyBorder="1" applyAlignment="1">
      <alignment horizontal="center" vertical="center" wrapText="1"/>
    </xf>
    <xf numFmtId="167" fontId="32" fillId="0" borderId="43" xfId="0" applyNumberFormat="1" applyFont="1" applyBorder="1" applyAlignment="1">
      <alignment horizontal="center" vertical="center" wrapText="1"/>
    </xf>
    <xf numFmtId="167" fontId="32" fillId="0" borderId="4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23" xfId="0" applyFont="1" applyBorder="1" applyAlignment="1">
      <alignment horizontal="right" vertical="center" wrapText="1"/>
    </xf>
    <xf numFmtId="0" fontId="22" fillId="0" borderId="17" xfId="0" applyFont="1" applyBorder="1" applyAlignment="1">
      <alignment horizontal="right" vertical="center" wrapText="1"/>
    </xf>
    <xf numFmtId="166" fontId="26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2" fillId="2" borderId="0" xfId="0" applyFont="1" applyFill="1" applyAlignment="1">
      <alignment horizontal="right" vertical="center" wrapText="1"/>
    </xf>
    <xf numFmtId="0" fontId="27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1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4" fontId="25" fillId="0" borderId="0" xfId="0" applyNumberFormat="1" applyFont="1" applyAlignment="1">
      <alignment horizontal="right" vertical="center"/>
    </xf>
    <xf numFmtId="0" fontId="22" fillId="0" borderId="20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textRotation="90" wrapText="1"/>
    </xf>
    <xf numFmtId="167" fontId="32" fillId="0" borderId="20" xfId="0" applyNumberFormat="1" applyFont="1" applyBorder="1" applyAlignment="1">
      <alignment horizontal="center" vertical="center" textRotation="90" wrapText="1"/>
    </xf>
    <xf numFmtId="0" fontId="22" fillId="0" borderId="20" xfId="0" applyFont="1" applyBorder="1" applyAlignment="1">
      <alignment horizontal="center" vertical="center" wrapText="1" readingOrder="1"/>
    </xf>
    <xf numFmtId="4" fontId="22" fillId="0" borderId="23" xfId="0" applyNumberFormat="1" applyFont="1" applyBorder="1" applyAlignment="1">
      <alignment horizontal="center" vertical="center" wrapText="1"/>
    </xf>
    <xf numFmtId="4" fontId="22" fillId="0" borderId="17" xfId="0" applyNumberFormat="1" applyFont="1" applyBorder="1" applyAlignment="1">
      <alignment horizontal="center" vertical="center" wrapText="1"/>
    </xf>
    <xf numFmtId="4" fontId="26" fillId="0" borderId="20" xfId="0" applyNumberFormat="1" applyFont="1" applyBorder="1" applyAlignment="1">
      <alignment horizontal="righ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9"/>
  <sheetViews>
    <sheetView tabSelected="1" topLeftCell="A254" zoomScaleNormal="100" workbookViewId="0">
      <selection activeCell="F2" sqref="F2:H4"/>
    </sheetView>
  </sheetViews>
  <sheetFormatPr defaultRowHeight="15" x14ac:dyDescent="0.2"/>
  <cols>
    <col min="1" max="1" width="5.140625" style="2" customWidth="1"/>
    <col min="2" max="2" width="6.42578125" style="3" customWidth="1"/>
    <col min="3" max="3" width="6.28515625" style="4" customWidth="1"/>
    <col min="4" max="4" width="5.7109375" style="5" customWidth="1"/>
    <col min="5" max="5" width="58.28515625" style="10" customWidth="1"/>
    <col min="6" max="6" width="22.85546875" style="6" customWidth="1"/>
    <col min="7" max="7" width="21.7109375" style="6" customWidth="1"/>
    <col min="8" max="8" width="19" style="6" customWidth="1"/>
    <col min="9" max="9" width="19.5703125" style="6" bestFit="1" customWidth="1"/>
    <col min="10" max="10" width="9.140625" style="6"/>
    <col min="11" max="11" width="14.28515625" style="6" bestFit="1" customWidth="1"/>
    <col min="12" max="16384" width="9.140625" style="6"/>
  </cols>
  <sheetData>
    <row r="1" spans="1:14" s="52" customFormat="1" ht="12.75" x14ac:dyDescent="0.2">
      <c r="A1" s="51"/>
      <c r="B1" s="53"/>
      <c r="C1" s="51"/>
      <c r="D1" s="345"/>
      <c r="E1" s="345"/>
      <c r="F1" s="395" t="s">
        <v>586</v>
      </c>
      <c r="G1" s="395"/>
      <c r="H1" s="395"/>
    </row>
    <row r="2" spans="1:14" s="52" customFormat="1" ht="12.75" customHeight="1" x14ac:dyDescent="0.2">
      <c r="A2" s="51"/>
      <c r="B2" s="53"/>
      <c r="C2" s="51"/>
      <c r="D2" s="343"/>
      <c r="E2" s="343"/>
      <c r="F2" s="396" t="s">
        <v>599</v>
      </c>
      <c r="G2" s="396"/>
      <c r="H2" s="396"/>
    </row>
    <row r="3" spans="1:14" s="52" customFormat="1" ht="12.75" customHeight="1" x14ac:dyDescent="0.2">
      <c r="A3" s="51"/>
      <c r="B3" s="53"/>
      <c r="C3" s="51"/>
      <c r="D3" s="343"/>
      <c r="E3" s="343"/>
      <c r="F3" s="396"/>
      <c r="G3" s="396"/>
      <c r="H3" s="396"/>
    </row>
    <row r="4" spans="1:14" s="52" customFormat="1" ht="12.75" customHeight="1" x14ac:dyDescent="0.2">
      <c r="A4" s="51"/>
      <c r="B4" s="53"/>
      <c r="C4" s="51"/>
      <c r="D4" s="343"/>
      <c r="E4" s="343"/>
      <c r="F4" s="396"/>
      <c r="G4" s="396"/>
      <c r="H4" s="396"/>
    </row>
    <row r="5" spans="1:14" customFormat="1" ht="23.25" hidden="1" customHeight="1" x14ac:dyDescent="0.2">
      <c r="C5" s="37"/>
      <c r="D5" s="345"/>
      <c r="E5" s="345"/>
      <c r="F5" s="395" t="s">
        <v>585</v>
      </c>
      <c r="G5" s="395"/>
      <c r="H5" s="395"/>
    </row>
    <row r="6" spans="1:14" customFormat="1" ht="12.75" hidden="1" customHeight="1" x14ac:dyDescent="0.2">
      <c r="C6" s="37"/>
      <c r="D6" s="343" t="s">
        <v>587</v>
      </c>
      <c r="E6" s="343"/>
      <c r="F6" s="396" t="s">
        <v>587</v>
      </c>
      <c r="G6" s="396"/>
      <c r="H6" s="396"/>
    </row>
    <row r="7" spans="1:14" customFormat="1" ht="12.75" hidden="1" customHeight="1" x14ac:dyDescent="0.2">
      <c r="C7" s="37"/>
      <c r="D7" s="343"/>
      <c r="E7" s="343"/>
      <c r="F7" s="396"/>
      <c r="G7" s="396"/>
      <c r="H7" s="396"/>
    </row>
    <row r="8" spans="1:14" customFormat="1" ht="12.75" hidden="1" customHeight="1" x14ac:dyDescent="0.2">
      <c r="C8" s="37"/>
      <c r="D8" s="343"/>
      <c r="E8" s="343"/>
      <c r="F8" s="396"/>
      <c r="G8" s="396"/>
      <c r="H8" s="396"/>
    </row>
    <row r="9" spans="1:14" customFormat="1" ht="12.75" hidden="1" customHeight="1" x14ac:dyDescent="0.2">
      <c r="C9" s="37"/>
      <c r="D9" s="343"/>
      <c r="E9" s="343"/>
      <c r="F9" s="396"/>
      <c r="G9" s="396"/>
      <c r="H9" s="396"/>
    </row>
    <row r="10" spans="1:14" s="113" customFormat="1" ht="16.5" hidden="1" x14ac:dyDescent="0.3">
      <c r="A10" s="117"/>
      <c r="B10" s="132"/>
      <c r="C10" s="133"/>
      <c r="D10" s="134"/>
      <c r="E10" s="135"/>
      <c r="F10" s="346"/>
      <c r="G10" s="346"/>
      <c r="H10" s="346" t="s">
        <v>583</v>
      </c>
      <c r="L10" s="344"/>
      <c r="M10" s="344"/>
      <c r="N10" s="344"/>
    </row>
    <row r="11" spans="1:14" s="113" customFormat="1" ht="45" hidden="1" customHeight="1" x14ac:dyDescent="0.3">
      <c r="A11" s="117"/>
      <c r="B11" s="132"/>
      <c r="C11" s="133"/>
      <c r="D11" s="134"/>
      <c r="E11" s="135"/>
      <c r="F11" s="397" t="s">
        <v>582</v>
      </c>
      <c r="G11" s="397"/>
      <c r="H11" s="397"/>
      <c r="L11" s="344"/>
      <c r="M11" s="344"/>
      <c r="N11" s="344"/>
    </row>
    <row r="12" spans="1:14" s="394" customFormat="1" ht="12.75" x14ac:dyDescent="0.2">
      <c r="A12" s="51"/>
      <c r="B12" s="53"/>
      <c r="C12" s="51"/>
      <c r="D12" s="393"/>
      <c r="E12" s="393"/>
      <c r="F12" s="395" t="s">
        <v>589</v>
      </c>
      <c r="G12" s="395"/>
      <c r="H12" s="395"/>
    </row>
    <row r="13" spans="1:14" s="394" customFormat="1" ht="12.75" customHeight="1" x14ac:dyDescent="0.2">
      <c r="A13" s="51"/>
      <c r="B13" s="53"/>
      <c r="C13" s="51"/>
      <c r="D13" s="343"/>
      <c r="E13" s="343"/>
      <c r="F13" s="396" t="s">
        <v>593</v>
      </c>
      <c r="G13" s="396"/>
      <c r="H13" s="396"/>
    </row>
    <row r="14" spans="1:14" s="394" customFormat="1" ht="12.75" customHeight="1" x14ac:dyDescent="0.2">
      <c r="A14" s="51"/>
      <c r="B14" s="53"/>
      <c r="C14" s="51"/>
      <c r="D14" s="343"/>
      <c r="E14" s="343"/>
      <c r="F14" s="396"/>
      <c r="G14" s="396"/>
      <c r="H14" s="396"/>
    </row>
    <row r="15" spans="1:14" s="394" customFormat="1" ht="12.75" customHeight="1" x14ac:dyDescent="0.2">
      <c r="A15" s="51"/>
      <c r="B15" s="53"/>
      <c r="C15" s="51"/>
      <c r="D15" s="343"/>
      <c r="E15" s="343"/>
      <c r="F15" s="396"/>
      <c r="G15" s="396"/>
      <c r="H15" s="396"/>
    </row>
    <row r="16" spans="1:14" ht="17.25" x14ac:dyDescent="0.3">
      <c r="A16" s="402" t="s">
        <v>581</v>
      </c>
      <c r="B16" s="403"/>
      <c r="C16" s="403"/>
      <c r="D16" s="403"/>
      <c r="E16" s="403"/>
      <c r="F16" s="403"/>
      <c r="G16" s="403"/>
      <c r="H16" s="403"/>
    </row>
    <row r="17" spans="1:11" ht="23.25" customHeight="1" x14ac:dyDescent="0.3">
      <c r="A17" s="404" t="s">
        <v>10</v>
      </c>
      <c r="B17" s="404"/>
      <c r="C17" s="404"/>
      <c r="D17" s="404"/>
      <c r="E17" s="404"/>
      <c r="F17" s="404"/>
      <c r="G17" s="404"/>
      <c r="H17" s="404"/>
    </row>
    <row r="18" spans="1:11" ht="18" thickBot="1" x14ac:dyDescent="0.3">
      <c r="A18" s="63"/>
      <c r="B18" s="111"/>
      <c r="C18" s="112"/>
      <c r="D18" s="112"/>
      <c r="E18" s="407"/>
      <c r="F18" s="407"/>
      <c r="G18" s="68" t="s">
        <v>11</v>
      </c>
      <c r="H18" s="68"/>
    </row>
    <row r="19" spans="1:11" s="7" customFormat="1" ht="15.75" customHeight="1" thickBot="1" x14ac:dyDescent="0.25">
      <c r="A19" s="405" t="s">
        <v>12</v>
      </c>
      <c r="B19" s="415" t="s">
        <v>13</v>
      </c>
      <c r="C19" s="417" t="s">
        <v>14</v>
      </c>
      <c r="D19" s="419" t="s">
        <v>15</v>
      </c>
      <c r="E19" s="413" t="s">
        <v>16</v>
      </c>
      <c r="F19" s="400" t="s">
        <v>17</v>
      </c>
      <c r="G19" s="409" t="s">
        <v>18</v>
      </c>
      <c r="H19" s="410"/>
    </row>
    <row r="20" spans="1:11" s="8" customFormat="1" ht="32.25" customHeight="1" thickBot="1" x14ac:dyDescent="0.25">
      <c r="A20" s="406"/>
      <c r="B20" s="416"/>
      <c r="C20" s="418"/>
      <c r="D20" s="420"/>
      <c r="E20" s="414"/>
      <c r="F20" s="401"/>
      <c r="G20" s="67" t="s">
        <v>3</v>
      </c>
      <c r="H20" s="67" t="s">
        <v>4</v>
      </c>
    </row>
    <row r="21" spans="1:11" s="47" customFormat="1" ht="15.75" thickBot="1" x14ac:dyDescent="0.25">
      <c r="A21" s="105">
        <v>1</v>
      </c>
      <c r="B21" s="106">
        <v>2</v>
      </c>
      <c r="C21" s="106">
        <v>3</v>
      </c>
      <c r="D21" s="107">
        <v>4</v>
      </c>
      <c r="E21" s="108">
        <v>5</v>
      </c>
      <c r="F21" s="108">
        <v>6</v>
      </c>
      <c r="G21" s="109">
        <v>7</v>
      </c>
      <c r="H21" s="110">
        <v>8</v>
      </c>
    </row>
    <row r="22" spans="1:11" s="49" customFormat="1" ht="56.25" customHeight="1" thickBot="1" x14ac:dyDescent="0.25">
      <c r="A22" s="69">
        <v>2000</v>
      </c>
      <c r="B22" s="70" t="s">
        <v>19</v>
      </c>
      <c r="C22" s="71" t="s">
        <v>6</v>
      </c>
      <c r="D22" s="72" t="s">
        <v>6</v>
      </c>
      <c r="E22" s="73" t="s">
        <v>20</v>
      </c>
      <c r="F22" s="309">
        <f>+G22+H22</f>
        <v>0</v>
      </c>
      <c r="G22" s="309">
        <f>+G254+G317</f>
        <v>0</v>
      </c>
      <c r="H22" s="309"/>
      <c r="I22" s="162"/>
      <c r="K22" s="162"/>
    </row>
    <row r="23" spans="1:11" s="48" customFormat="1" ht="62.25" hidden="1" customHeight="1" x14ac:dyDescent="0.2">
      <c r="A23" s="74">
        <v>2100</v>
      </c>
      <c r="B23" s="75" t="s">
        <v>21</v>
      </c>
      <c r="C23" s="76" t="s">
        <v>22</v>
      </c>
      <c r="D23" s="77" t="s">
        <v>22</v>
      </c>
      <c r="E23" s="78" t="s">
        <v>23</v>
      </c>
      <c r="F23" s="258">
        <f>+F25+F30+F34+F39+F42+F45+F48+F51</f>
        <v>650807.85</v>
      </c>
      <c r="G23" s="258">
        <f>+G25+G30+G34+G39+G42+G45+G48+G51</f>
        <v>601807.85</v>
      </c>
      <c r="H23" s="258">
        <f>+H25+H30+H34+H39+H42+H45+H48+H51</f>
        <v>49000</v>
      </c>
    </row>
    <row r="24" spans="1:11" ht="11.25" hidden="1" customHeight="1" x14ac:dyDescent="0.2">
      <c r="A24" s="79"/>
      <c r="B24" s="75"/>
      <c r="C24" s="76"/>
      <c r="D24" s="77"/>
      <c r="E24" s="80" t="s">
        <v>2</v>
      </c>
      <c r="F24" s="259"/>
      <c r="G24" s="260"/>
      <c r="H24" s="259"/>
    </row>
    <row r="25" spans="1:11" s="9" customFormat="1" ht="41.25" hidden="1" customHeight="1" x14ac:dyDescent="0.2">
      <c r="A25" s="81">
        <v>2110</v>
      </c>
      <c r="B25" s="75" t="s">
        <v>21</v>
      </c>
      <c r="C25" s="82" t="s">
        <v>5</v>
      </c>
      <c r="D25" s="83" t="s">
        <v>22</v>
      </c>
      <c r="E25" s="84" t="s">
        <v>24</v>
      </c>
      <c r="F25" s="261">
        <f>+G25+H25</f>
        <v>528954</v>
      </c>
      <c r="G25" s="262">
        <f>+G27</f>
        <v>519954</v>
      </c>
      <c r="H25" s="261">
        <f>+H27</f>
        <v>9000</v>
      </c>
    </row>
    <row r="26" spans="1:11" s="9" customFormat="1" ht="21" hidden="1" customHeight="1" x14ac:dyDescent="0.2">
      <c r="A26" s="81"/>
      <c r="B26" s="75"/>
      <c r="C26" s="82"/>
      <c r="D26" s="83"/>
      <c r="E26" s="80" t="s">
        <v>7</v>
      </c>
      <c r="F26" s="263"/>
      <c r="G26" s="264"/>
      <c r="H26" s="263"/>
    </row>
    <row r="27" spans="1:11" ht="25.5" hidden="1" customHeight="1" x14ac:dyDescent="0.2">
      <c r="A27" s="81">
        <v>2111</v>
      </c>
      <c r="B27" s="85" t="s">
        <v>21</v>
      </c>
      <c r="C27" s="86" t="s">
        <v>5</v>
      </c>
      <c r="D27" s="87" t="s">
        <v>5</v>
      </c>
      <c r="E27" s="80" t="s">
        <v>25</v>
      </c>
      <c r="F27" s="265">
        <f>+G27+H27</f>
        <v>528954</v>
      </c>
      <c r="G27" s="265">
        <f>+Sheet6!G26</f>
        <v>519954</v>
      </c>
      <c r="H27" s="265">
        <f>+Sheet6!H26</f>
        <v>9000</v>
      </c>
    </row>
    <row r="28" spans="1:11" ht="14.25" hidden="1" customHeight="1" x14ac:dyDescent="0.2">
      <c r="A28" s="81">
        <v>2112</v>
      </c>
      <c r="B28" s="85" t="s">
        <v>21</v>
      </c>
      <c r="C28" s="86" t="s">
        <v>5</v>
      </c>
      <c r="D28" s="87" t="s">
        <v>26</v>
      </c>
      <c r="E28" s="80" t="s">
        <v>27</v>
      </c>
      <c r="F28" s="265"/>
      <c r="G28" s="266"/>
      <c r="H28" s="265"/>
    </row>
    <row r="29" spans="1:11" hidden="1" x14ac:dyDescent="0.2">
      <c r="A29" s="81">
        <v>2113</v>
      </c>
      <c r="B29" s="85" t="s">
        <v>21</v>
      </c>
      <c r="C29" s="86" t="s">
        <v>5</v>
      </c>
      <c r="D29" s="87" t="s">
        <v>28</v>
      </c>
      <c r="E29" s="80" t="s">
        <v>29</v>
      </c>
      <c r="F29" s="265"/>
      <c r="G29" s="266"/>
      <c r="H29" s="265"/>
    </row>
    <row r="30" spans="1:11" hidden="1" x14ac:dyDescent="0.2">
      <c r="A30" s="81">
        <v>2120</v>
      </c>
      <c r="B30" s="75" t="s">
        <v>21</v>
      </c>
      <c r="C30" s="82" t="s">
        <v>26</v>
      </c>
      <c r="D30" s="83" t="s">
        <v>22</v>
      </c>
      <c r="E30" s="84" t="s">
        <v>30</v>
      </c>
      <c r="F30" s="265"/>
      <c r="G30" s="266"/>
      <c r="H30" s="265"/>
    </row>
    <row r="31" spans="1:11" s="9" customFormat="1" ht="11.25" hidden="1" customHeight="1" x14ac:dyDescent="0.2">
      <c r="A31" s="81"/>
      <c r="B31" s="75"/>
      <c r="C31" s="82"/>
      <c r="D31" s="83"/>
      <c r="E31" s="80" t="s">
        <v>7</v>
      </c>
      <c r="F31" s="263"/>
      <c r="G31" s="264"/>
      <c r="H31" s="263"/>
    </row>
    <row r="32" spans="1:11" ht="16.5" hidden="1" customHeight="1" x14ac:dyDescent="0.2">
      <c r="A32" s="81">
        <v>2121</v>
      </c>
      <c r="B32" s="85" t="s">
        <v>21</v>
      </c>
      <c r="C32" s="86" t="s">
        <v>26</v>
      </c>
      <c r="D32" s="87" t="s">
        <v>5</v>
      </c>
      <c r="E32" s="88" t="s">
        <v>31</v>
      </c>
      <c r="F32" s="265"/>
      <c r="G32" s="266"/>
      <c r="H32" s="265"/>
    </row>
    <row r="33" spans="1:8" ht="27" hidden="1" customHeight="1" x14ac:dyDescent="0.2">
      <c r="A33" s="81">
        <v>2122</v>
      </c>
      <c r="B33" s="85" t="s">
        <v>21</v>
      </c>
      <c r="C33" s="86" t="s">
        <v>26</v>
      </c>
      <c r="D33" s="87" t="s">
        <v>26</v>
      </c>
      <c r="E33" s="80" t="s">
        <v>32</v>
      </c>
      <c r="F33" s="265"/>
      <c r="G33" s="266"/>
      <c r="H33" s="265"/>
    </row>
    <row r="34" spans="1:8" hidden="1" x14ac:dyDescent="0.2">
      <c r="A34" s="81">
        <v>2130</v>
      </c>
      <c r="B34" s="75" t="s">
        <v>21</v>
      </c>
      <c r="C34" s="82" t="s">
        <v>28</v>
      </c>
      <c r="D34" s="83" t="s">
        <v>22</v>
      </c>
      <c r="E34" s="84" t="s">
        <v>33</v>
      </c>
      <c r="F34" s="265"/>
      <c r="G34" s="266"/>
      <c r="H34" s="265"/>
    </row>
    <row r="35" spans="1:8" s="9" customFormat="1" ht="10.5" hidden="1" customHeight="1" x14ac:dyDescent="0.2">
      <c r="A35" s="81"/>
      <c r="B35" s="75"/>
      <c r="C35" s="82"/>
      <c r="D35" s="83"/>
      <c r="E35" s="80" t="s">
        <v>7</v>
      </c>
      <c r="F35" s="263"/>
      <c r="G35" s="264"/>
      <c r="H35" s="263"/>
    </row>
    <row r="36" spans="1:8" ht="27" hidden="1" x14ac:dyDescent="0.2">
      <c r="A36" s="81">
        <v>2131</v>
      </c>
      <c r="B36" s="85" t="s">
        <v>21</v>
      </c>
      <c r="C36" s="86" t="s">
        <v>28</v>
      </c>
      <c r="D36" s="87" t="s">
        <v>5</v>
      </c>
      <c r="E36" s="80" t="s">
        <v>34</v>
      </c>
      <c r="F36" s="265"/>
      <c r="G36" s="266"/>
      <c r="H36" s="265"/>
    </row>
    <row r="37" spans="1:8" ht="14.25" hidden="1" customHeight="1" x14ac:dyDescent="0.2">
      <c r="A37" s="81">
        <v>2132</v>
      </c>
      <c r="B37" s="85" t="s">
        <v>21</v>
      </c>
      <c r="C37" s="86" t="s">
        <v>28</v>
      </c>
      <c r="D37" s="87" t="s">
        <v>26</v>
      </c>
      <c r="E37" s="80" t="s">
        <v>35</v>
      </c>
      <c r="F37" s="265"/>
      <c r="G37" s="266"/>
      <c r="H37" s="265"/>
    </row>
    <row r="38" spans="1:8" hidden="1" x14ac:dyDescent="0.2">
      <c r="A38" s="81">
        <v>2133</v>
      </c>
      <c r="B38" s="85" t="s">
        <v>21</v>
      </c>
      <c r="C38" s="86" t="s">
        <v>28</v>
      </c>
      <c r="D38" s="87" t="s">
        <v>28</v>
      </c>
      <c r="E38" s="80" t="s">
        <v>36</v>
      </c>
      <c r="F38" s="265"/>
      <c r="G38" s="266"/>
      <c r="H38" s="265"/>
    </row>
    <row r="39" spans="1:8" ht="12.75" hidden="1" customHeight="1" x14ac:dyDescent="0.2">
      <c r="A39" s="81">
        <v>2140</v>
      </c>
      <c r="B39" s="75" t="s">
        <v>21</v>
      </c>
      <c r="C39" s="82" t="s">
        <v>37</v>
      </c>
      <c r="D39" s="83" t="s">
        <v>22</v>
      </c>
      <c r="E39" s="84" t="s">
        <v>38</v>
      </c>
      <c r="F39" s="265"/>
      <c r="G39" s="266"/>
      <c r="H39" s="265"/>
    </row>
    <row r="40" spans="1:8" s="9" customFormat="1" ht="10.5" hidden="1" customHeight="1" x14ac:dyDescent="0.2">
      <c r="A40" s="81"/>
      <c r="B40" s="75"/>
      <c r="C40" s="82"/>
      <c r="D40" s="83"/>
      <c r="E40" s="80" t="s">
        <v>7</v>
      </c>
      <c r="F40" s="263"/>
      <c r="G40" s="264"/>
      <c r="H40" s="263"/>
    </row>
    <row r="41" spans="1:8" hidden="1" x14ac:dyDescent="0.2">
      <c r="A41" s="81">
        <v>2141</v>
      </c>
      <c r="B41" s="85" t="s">
        <v>21</v>
      </c>
      <c r="C41" s="86" t="s">
        <v>37</v>
      </c>
      <c r="D41" s="87" t="s">
        <v>5</v>
      </c>
      <c r="E41" s="80" t="s">
        <v>39</v>
      </c>
      <c r="F41" s="265"/>
      <c r="G41" s="266"/>
      <c r="H41" s="265"/>
    </row>
    <row r="42" spans="1:8" ht="27" hidden="1" x14ac:dyDescent="0.2">
      <c r="A42" s="81">
        <v>2150</v>
      </c>
      <c r="B42" s="75" t="s">
        <v>21</v>
      </c>
      <c r="C42" s="82" t="s">
        <v>40</v>
      </c>
      <c r="D42" s="83" t="s">
        <v>22</v>
      </c>
      <c r="E42" s="84" t="s">
        <v>41</v>
      </c>
      <c r="F42" s="265"/>
      <c r="G42" s="266"/>
      <c r="H42" s="265"/>
    </row>
    <row r="43" spans="1:8" s="9" customFormat="1" ht="12" hidden="1" customHeight="1" x14ac:dyDescent="0.2">
      <c r="A43" s="81"/>
      <c r="B43" s="75"/>
      <c r="C43" s="82"/>
      <c r="D43" s="83"/>
      <c r="E43" s="80" t="s">
        <v>7</v>
      </c>
      <c r="F43" s="263"/>
      <c r="G43" s="264"/>
      <c r="H43" s="263"/>
    </row>
    <row r="44" spans="1:8" ht="27" hidden="1" x14ac:dyDescent="0.2">
      <c r="A44" s="81">
        <v>2151</v>
      </c>
      <c r="B44" s="85" t="s">
        <v>21</v>
      </c>
      <c r="C44" s="86" t="s">
        <v>40</v>
      </c>
      <c r="D44" s="87" t="s">
        <v>5</v>
      </c>
      <c r="E44" s="80" t="s">
        <v>42</v>
      </c>
      <c r="F44" s="265"/>
      <c r="G44" s="266"/>
      <c r="H44" s="265"/>
    </row>
    <row r="45" spans="1:8" ht="27" hidden="1" customHeight="1" x14ac:dyDescent="0.2">
      <c r="A45" s="81">
        <v>2160</v>
      </c>
      <c r="B45" s="75" t="s">
        <v>21</v>
      </c>
      <c r="C45" s="82" t="s">
        <v>43</v>
      </c>
      <c r="D45" s="83" t="s">
        <v>22</v>
      </c>
      <c r="E45" s="84" t="s">
        <v>44</v>
      </c>
      <c r="F45" s="261">
        <f>+G45+H45</f>
        <v>121853.85</v>
      </c>
      <c r="G45" s="261">
        <f>+G47</f>
        <v>81853.850000000006</v>
      </c>
      <c r="H45" s="261">
        <f>+H47</f>
        <v>40000</v>
      </c>
    </row>
    <row r="46" spans="1:8" s="9" customFormat="1" ht="13.5" hidden="1" customHeight="1" x14ac:dyDescent="0.2">
      <c r="A46" s="81"/>
      <c r="B46" s="75"/>
      <c r="C46" s="82"/>
      <c r="D46" s="83"/>
      <c r="E46" s="80" t="s">
        <v>7</v>
      </c>
      <c r="F46" s="265"/>
      <c r="G46" s="264"/>
      <c r="H46" s="263"/>
    </row>
    <row r="47" spans="1:8" ht="27" hidden="1" x14ac:dyDescent="0.2">
      <c r="A47" s="81">
        <v>2161</v>
      </c>
      <c r="B47" s="85" t="s">
        <v>21</v>
      </c>
      <c r="C47" s="86" t="s">
        <v>43</v>
      </c>
      <c r="D47" s="87" t="s">
        <v>5</v>
      </c>
      <c r="E47" s="80" t="s">
        <v>45</v>
      </c>
      <c r="F47" s="265">
        <f>+G47+H47</f>
        <v>121853.85</v>
      </c>
      <c r="G47" s="266">
        <f>+Sheet6!G78</f>
        <v>81853.850000000006</v>
      </c>
      <c r="H47" s="265">
        <f>+Sheet6!H78</f>
        <v>40000</v>
      </c>
    </row>
    <row r="48" spans="1:8" hidden="1" x14ac:dyDescent="0.2">
      <c r="A48" s="81">
        <v>2170</v>
      </c>
      <c r="B48" s="75" t="s">
        <v>21</v>
      </c>
      <c r="C48" s="82" t="s">
        <v>46</v>
      </c>
      <c r="D48" s="83" t="s">
        <v>22</v>
      </c>
      <c r="E48" s="84" t="s">
        <v>47</v>
      </c>
      <c r="F48" s="265"/>
      <c r="G48" s="266"/>
      <c r="H48" s="265"/>
    </row>
    <row r="49" spans="1:8" s="9" customFormat="1" ht="12.75" hidden="1" customHeight="1" x14ac:dyDescent="0.2">
      <c r="A49" s="81"/>
      <c r="B49" s="75"/>
      <c r="C49" s="82"/>
      <c r="D49" s="83"/>
      <c r="E49" s="80" t="s">
        <v>7</v>
      </c>
      <c r="F49" s="263"/>
      <c r="G49" s="264"/>
      <c r="H49" s="263"/>
    </row>
    <row r="50" spans="1:8" hidden="1" x14ac:dyDescent="0.2">
      <c r="A50" s="81">
        <v>2171</v>
      </c>
      <c r="B50" s="85" t="s">
        <v>21</v>
      </c>
      <c r="C50" s="86" t="s">
        <v>46</v>
      </c>
      <c r="D50" s="87" t="s">
        <v>5</v>
      </c>
      <c r="E50" s="80" t="s">
        <v>47</v>
      </c>
      <c r="F50" s="265"/>
      <c r="G50" s="266"/>
      <c r="H50" s="265"/>
    </row>
    <row r="51" spans="1:8" ht="28.5" hidden="1" customHeight="1" x14ac:dyDescent="0.2">
      <c r="A51" s="81">
        <v>2180</v>
      </c>
      <c r="B51" s="75" t="s">
        <v>21</v>
      </c>
      <c r="C51" s="82" t="s">
        <v>48</v>
      </c>
      <c r="D51" s="83" t="s">
        <v>22</v>
      </c>
      <c r="E51" s="84" t="s">
        <v>49</v>
      </c>
      <c r="F51" s="265"/>
      <c r="G51" s="266"/>
      <c r="H51" s="265"/>
    </row>
    <row r="52" spans="1:8" s="9" customFormat="1" ht="13.5" hidden="1" customHeight="1" x14ac:dyDescent="0.2">
      <c r="A52" s="81"/>
      <c r="B52" s="75"/>
      <c r="C52" s="82"/>
      <c r="D52" s="83"/>
      <c r="E52" s="80" t="s">
        <v>7</v>
      </c>
      <c r="F52" s="263"/>
      <c r="G52" s="264"/>
      <c r="H52" s="263"/>
    </row>
    <row r="53" spans="1:8" ht="27" hidden="1" x14ac:dyDescent="0.2">
      <c r="A53" s="81">
        <v>2181</v>
      </c>
      <c r="B53" s="85" t="s">
        <v>21</v>
      </c>
      <c r="C53" s="86" t="s">
        <v>48</v>
      </c>
      <c r="D53" s="87" t="s">
        <v>5</v>
      </c>
      <c r="E53" s="80" t="s">
        <v>49</v>
      </c>
      <c r="F53" s="265"/>
      <c r="G53" s="266"/>
      <c r="H53" s="265"/>
    </row>
    <row r="54" spans="1:8" hidden="1" x14ac:dyDescent="0.2">
      <c r="A54" s="81"/>
      <c r="B54" s="85"/>
      <c r="C54" s="86"/>
      <c r="D54" s="87"/>
      <c r="E54" s="89" t="s">
        <v>7</v>
      </c>
      <c r="F54" s="265"/>
      <c r="G54" s="266"/>
      <c r="H54" s="265"/>
    </row>
    <row r="55" spans="1:8" hidden="1" x14ac:dyDescent="0.2">
      <c r="A55" s="81">
        <v>2182</v>
      </c>
      <c r="B55" s="85" t="s">
        <v>21</v>
      </c>
      <c r="C55" s="86" t="s">
        <v>48</v>
      </c>
      <c r="D55" s="87" t="s">
        <v>5</v>
      </c>
      <c r="E55" s="89" t="s">
        <v>50</v>
      </c>
      <c r="F55" s="265"/>
      <c r="G55" s="266"/>
      <c r="H55" s="265"/>
    </row>
    <row r="56" spans="1:8" hidden="1" x14ac:dyDescent="0.2">
      <c r="A56" s="81">
        <v>2183</v>
      </c>
      <c r="B56" s="85" t="s">
        <v>21</v>
      </c>
      <c r="C56" s="86" t="s">
        <v>48</v>
      </c>
      <c r="D56" s="87" t="s">
        <v>5</v>
      </c>
      <c r="E56" s="89" t="s">
        <v>51</v>
      </c>
      <c r="F56" s="265"/>
      <c r="G56" s="266"/>
      <c r="H56" s="265"/>
    </row>
    <row r="57" spans="1:8" ht="27" hidden="1" x14ac:dyDescent="0.2">
      <c r="A57" s="81">
        <v>2184</v>
      </c>
      <c r="B57" s="93" t="s">
        <v>21</v>
      </c>
      <c r="C57" s="86" t="s">
        <v>48</v>
      </c>
      <c r="D57" s="87" t="s">
        <v>5</v>
      </c>
      <c r="E57" s="80" t="s">
        <v>52</v>
      </c>
      <c r="F57" s="265"/>
      <c r="G57" s="266"/>
      <c r="H57" s="265"/>
    </row>
    <row r="58" spans="1:8" ht="33" hidden="1" customHeight="1" x14ac:dyDescent="0.2">
      <c r="A58" s="90">
        <v>2200</v>
      </c>
      <c r="B58" s="91" t="s">
        <v>53</v>
      </c>
      <c r="C58" s="82" t="s">
        <v>22</v>
      </c>
      <c r="D58" s="83" t="s">
        <v>22</v>
      </c>
      <c r="E58" s="92" t="s">
        <v>54</v>
      </c>
      <c r="F58" s="263">
        <f>+G58+H58</f>
        <v>5000</v>
      </c>
      <c r="G58" s="264"/>
      <c r="H58" s="263">
        <f>+H60+H63+H66+H69+H73</f>
        <v>5000</v>
      </c>
    </row>
    <row r="59" spans="1:8" s="48" customFormat="1" ht="13.5" hidden="1" customHeight="1" thickBot="1" x14ac:dyDescent="0.25">
      <c r="A59" s="104"/>
      <c r="B59" s="144"/>
      <c r="C59" s="145"/>
      <c r="D59" s="146"/>
      <c r="E59" s="140" t="s">
        <v>2</v>
      </c>
      <c r="F59" s="267"/>
      <c r="G59" s="268"/>
      <c r="H59" s="267"/>
    </row>
    <row r="60" spans="1:8" ht="14.25" hidden="1" customHeight="1" x14ac:dyDescent="0.2">
      <c r="A60" s="79">
        <v>2210</v>
      </c>
      <c r="B60" s="75" t="s">
        <v>53</v>
      </c>
      <c r="C60" s="141" t="s">
        <v>5</v>
      </c>
      <c r="D60" s="142" t="s">
        <v>22</v>
      </c>
      <c r="E60" s="151" t="s">
        <v>55</v>
      </c>
      <c r="F60" s="259"/>
      <c r="G60" s="260"/>
      <c r="H60" s="259"/>
    </row>
    <row r="61" spans="1:8" ht="12.75" hidden="1" customHeight="1" x14ac:dyDescent="0.2">
      <c r="A61" s="81"/>
      <c r="B61" s="75"/>
      <c r="C61" s="82"/>
      <c r="D61" s="83"/>
      <c r="E61" s="80" t="s">
        <v>7</v>
      </c>
      <c r="F61" s="259"/>
      <c r="G61" s="260"/>
      <c r="H61" s="259"/>
    </row>
    <row r="62" spans="1:8" s="9" customFormat="1" ht="15" hidden="1" customHeight="1" x14ac:dyDescent="0.2">
      <c r="A62" s="81">
        <v>2211</v>
      </c>
      <c r="B62" s="85" t="s">
        <v>53</v>
      </c>
      <c r="C62" s="86" t="s">
        <v>5</v>
      </c>
      <c r="D62" s="87" t="s">
        <v>5</v>
      </c>
      <c r="E62" s="80" t="s">
        <v>56</v>
      </c>
      <c r="F62" s="263"/>
      <c r="G62" s="264"/>
      <c r="H62" s="263"/>
    </row>
    <row r="63" spans="1:8" hidden="1" x14ac:dyDescent="0.2">
      <c r="A63" s="81">
        <v>2220</v>
      </c>
      <c r="B63" s="75" t="s">
        <v>53</v>
      </c>
      <c r="C63" s="82" t="s">
        <v>26</v>
      </c>
      <c r="D63" s="83" t="s">
        <v>22</v>
      </c>
      <c r="E63" s="84" t="s">
        <v>57</v>
      </c>
      <c r="F63" s="263">
        <f>+G63+H63</f>
        <v>5000</v>
      </c>
      <c r="G63" s="264"/>
      <c r="H63" s="263">
        <f>+H65</f>
        <v>5000</v>
      </c>
    </row>
    <row r="64" spans="1:8" ht="12" hidden="1" customHeight="1" x14ac:dyDescent="0.2">
      <c r="A64" s="81"/>
      <c r="B64" s="75"/>
      <c r="C64" s="82"/>
      <c r="D64" s="83"/>
      <c r="E64" s="80" t="s">
        <v>7</v>
      </c>
      <c r="F64" s="265"/>
      <c r="G64" s="266"/>
      <c r="H64" s="265"/>
    </row>
    <row r="65" spans="1:8" s="9" customFormat="1" ht="14.25" hidden="1" customHeight="1" x14ac:dyDescent="0.2">
      <c r="A65" s="81">
        <v>2221</v>
      </c>
      <c r="B65" s="85" t="s">
        <v>53</v>
      </c>
      <c r="C65" s="86" t="s">
        <v>26</v>
      </c>
      <c r="D65" s="87" t="s">
        <v>5</v>
      </c>
      <c r="E65" s="80" t="s">
        <v>58</v>
      </c>
      <c r="F65" s="265">
        <f>+G65+H65</f>
        <v>5000</v>
      </c>
      <c r="G65" s="266"/>
      <c r="H65" s="265">
        <f>+Sheet6!H116</f>
        <v>5000</v>
      </c>
    </row>
    <row r="66" spans="1:8" hidden="1" x14ac:dyDescent="0.2">
      <c r="A66" s="81">
        <v>2230</v>
      </c>
      <c r="B66" s="75" t="s">
        <v>53</v>
      </c>
      <c r="C66" s="86" t="s">
        <v>28</v>
      </c>
      <c r="D66" s="87" t="s">
        <v>22</v>
      </c>
      <c r="E66" s="84" t="s">
        <v>59</v>
      </c>
      <c r="F66" s="265"/>
      <c r="G66" s="266"/>
      <c r="H66" s="265"/>
    </row>
    <row r="67" spans="1:8" ht="11.25" hidden="1" customHeight="1" x14ac:dyDescent="0.2">
      <c r="A67" s="81"/>
      <c r="B67" s="75"/>
      <c r="C67" s="82"/>
      <c r="D67" s="83"/>
      <c r="E67" s="80" t="s">
        <v>7</v>
      </c>
      <c r="F67" s="259"/>
      <c r="G67" s="260"/>
      <c r="H67" s="259"/>
    </row>
    <row r="68" spans="1:8" s="9" customFormat="1" ht="15" hidden="1" customHeight="1" x14ac:dyDescent="0.2">
      <c r="A68" s="81">
        <v>2231</v>
      </c>
      <c r="B68" s="85" t="s">
        <v>53</v>
      </c>
      <c r="C68" s="86" t="s">
        <v>28</v>
      </c>
      <c r="D68" s="87" t="s">
        <v>5</v>
      </c>
      <c r="E68" s="80" t="s">
        <v>60</v>
      </c>
      <c r="F68" s="263"/>
      <c r="G68" s="264"/>
      <c r="H68" s="263"/>
    </row>
    <row r="69" spans="1:8" ht="27" hidden="1" x14ac:dyDescent="0.2">
      <c r="A69" s="81">
        <v>2240</v>
      </c>
      <c r="B69" s="75" t="s">
        <v>53</v>
      </c>
      <c r="C69" s="82" t="s">
        <v>37</v>
      </c>
      <c r="D69" s="83" t="s">
        <v>22</v>
      </c>
      <c r="E69" s="84" t="s">
        <v>61</v>
      </c>
      <c r="F69" s="265"/>
      <c r="G69" s="266"/>
      <c r="H69" s="265"/>
    </row>
    <row r="70" spans="1:8" hidden="1" x14ac:dyDescent="0.2">
      <c r="A70" s="81"/>
      <c r="B70" s="75"/>
      <c r="C70" s="82"/>
      <c r="D70" s="83"/>
      <c r="E70" s="80" t="s">
        <v>7</v>
      </c>
      <c r="F70" s="265"/>
      <c r="G70" s="266"/>
      <c r="H70" s="265"/>
    </row>
    <row r="71" spans="1:8" s="9" customFormat="1" ht="14.25" hidden="1" customHeight="1" x14ac:dyDescent="0.2">
      <c r="A71" s="81">
        <v>2241</v>
      </c>
      <c r="B71" s="85" t="s">
        <v>53</v>
      </c>
      <c r="C71" s="86" t="s">
        <v>37</v>
      </c>
      <c r="D71" s="87" t="s">
        <v>5</v>
      </c>
      <c r="E71" s="80" t="s">
        <v>61</v>
      </c>
      <c r="F71" s="263"/>
      <c r="G71" s="264"/>
      <c r="H71" s="263"/>
    </row>
    <row r="72" spans="1:8" ht="11.25" hidden="1" customHeight="1" x14ac:dyDescent="0.2">
      <c r="A72" s="81"/>
      <c r="B72" s="75"/>
      <c r="C72" s="82"/>
      <c r="D72" s="83"/>
      <c r="E72" s="80" t="s">
        <v>7</v>
      </c>
      <c r="F72" s="265"/>
      <c r="G72" s="266"/>
      <c r="H72" s="265"/>
    </row>
    <row r="73" spans="1:8" s="9" customFormat="1" ht="15.75" hidden="1" customHeight="1" x14ac:dyDescent="0.2">
      <c r="A73" s="81">
        <v>2250</v>
      </c>
      <c r="B73" s="75" t="s">
        <v>53</v>
      </c>
      <c r="C73" s="82" t="s">
        <v>40</v>
      </c>
      <c r="D73" s="83" t="s">
        <v>22</v>
      </c>
      <c r="E73" s="84" t="s">
        <v>62</v>
      </c>
      <c r="F73" s="263"/>
      <c r="G73" s="264"/>
      <c r="H73" s="263"/>
    </row>
    <row r="74" spans="1:8" hidden="1" x14ac:dyDescent="0.2">
      <c r="A74" s="81"/>
      <c r="B74" s="75"/>
      <c r="C74" s="82"/>
      <c r="D74" s="83"/>
      <c r="E74" s="80" t="s">
        <v>7</v>
      </c>
      <c r="F74" s="265"/>
      <c r="G74" s="266"/>
      <c r="H74" s="265"/>
    </row>
    <row r="75" spans="1:8" s="9" customFormat="1" ht="15.75" hidden="1" customHeight="1" x14ac:dyDescent="0.2">
      <c r="A75" s="81">
        <v>2251</v>
      </c>
      <c r="B75" s="85" t="s">
        <v>53</v>
      </c>
      <c r="C75" s="86" t="s">
        <v>40</v>
      </c>
      <c r="D75" s="87" t="s">
        <v>5</v>
      </c>
      <c r="E75" s="80" t="s">
        <v>62</v>
      </c>
      <c r="F75" s="263"/>
      <c r="G75" s="264"/>
      <c r="H75" s="263"/>
    </row>
    <row r="76" spans="1:8" ht="56.25" hidden="1" customHeight="1" x14ac:dyDescent="0.2">
      <c r="A76" s="90">
        <v>2300</v>
      </c>
      <c r="B76" s="91" t="s">
        <v>63</v>
      </c>
      <c r="C76" s="82" t="s">
        <v>22</v>
      </c>
      <c r="D76" s="83" t="s">
        <v>22</v>
      </c>
      <c r="E76" s="143" t="s">
        <v>64</v>
      </c>
      <c r="F76" s="265"/>
      <c r="G76" s="266"/>
      <c r="H76" s="265"/>
    </row>
    <row r="77" spans="1:8" s="48" customFormat="1" ht="12" hidden="1" customHeight="1" x14ac:dyDescent="0.2">
      <c r="A77" s="79"/>
      <c r="B77" s="75"/>
      <c r="C77" s="76"/>
      <c r="D77" s="77"/>
      <c r="E77" s="80" t="s">
        <v>2</v>
      </c>
      <c r="F77" s="269"/>
      <c r="G77" s="270"/>
      <c r="H77" s="269"/>
    </row>
    <row r="78" spans="1:8" ht="11.25" hidden="1" customHeight="1" x14ac:dyDescent="0.2">
      <c r="A78" s="81">
        <v>2310</v>
      </c>
      <c r="B78" s="91" t="s">
        <v>63</v>
      </c>
      <c r="C78" s="82" t="s">
        <v>5</v>
      </c>
      <c r="D78" s="83" t="s">
        <v>22</v>
      </c>
      <c r="E78" s="84" t="s">
        <v>65</v>
      </c>
      <c r="F78" s="259"/>
      <c r="G78" s="260"/>
      <c r="H78" s="259"/>
    </row>
    <row r="79" spans="1:8" ht="12" hidden="1" customHeight="1" x14ac:dyDescent="0.2">
      <c r="A79" s="81"/>
      <c r="B79" s="75"/>
      <c r="C79" s="82"/>
      <c r="D79" s="83"/>
      <c r="E79" s="80" t="s">
        <v>7</v>
      </c>
      <c r="F79" s="265"/>
      <c r="G79" s="266"/>
      <c r="H79" s="265"/>
    </row>
    <row r="80" spans="1:8" s="9" customFormat="1" ht="13.5" hidden="1" customHeight="1" x14ac:dyDescent="0.2">
      <c r="A80" s="81">
        <v>2311</v>
      </c>
      <c r="B80" s="93" t="s">
        <v>63</v>
      </c>
      <c r="C80" s="86" t="s">
        <v>5</v>
      </c>
      <c r="D80" s="87" t="s">
        <v>5</v>
      </c>
      <c r="E80" s="80" t="s">
        <v>66</v>
      </c>
      <c r="F80" s="263"/>
      <c r="G80" s="264"/>
      <c r="H80" s="263"/>
    </row>
    <row r="81" spans="1:8" hidden="1" x14ac:dyDescent="0.2">
      <c r="A81" s="81">
        <v>2312</v>
      </c>
      <c r="B81" s="93" t="s">
        <v>63</v>
      </c>
      <c r="C81" s="86" t="s">
        <v>5</v>
      </c>
      <c r="D81" s="87" t="s">
        <v>26</v>
      </c>
      <c r="E81" s="80" t="s">
        <v>67</v>
      </c>
      <c r="F81" s="265"/>
      <c r="G81" s="266"/>
      <c r="H81" s="265"/>
    </row>
    <row r="82" spans="1:8" hidden="1" x14ac:dyDescent="0.2">
      <c r="A82" s="81">
        <v>2313</v>
      </c>
      <c r="B82" s="93" t="s">
        <v>63</v>
      </c>
      <c r="C82" s="86" t="s">
        <v>5</v>
      </c>
      <c r="D82" s="87" t="s">
        <v>28</v>
      </c>
      <c r="E82" s="80" t="s">
        <v>68</v>
      </c>
      <c r="F82" s="265"/>
      <c r="G82" s="266"/>
      <c r="H82" s="265"/>
    </row>
    <row r="83" spans="1:8" hidden="1" x14ac:dyDescent="0.2">
      <c r="A83" s="81">
        <v>2320</v>
      </c>
      <c r="B83" s="91" t="s">
        <v>63</v>
      </c>
      <c r="C83" s="82" t="s">
        <v>26</v>
      </c>
      <c r="D83" s="83" t="s">
        <v>22</v>
      </c>
      <c r="E83" s="84" t="s">
        <v>69</v>
      </c>
      <c r="F83" s="265"/>
      <c r="G83" s="266"/>
      <c r="H83" s="265"/>
    </row>
    <row r="84" spans="1:8" ht="10.5" hidden="1" customHeight="1" x14ac:dyDescent="0.2">
      <c r="A84" s="81"/>
      <c r="B84" s="75"/>
      <c r="C84" s="82"/>
      <c r="D84" s="83"/>
      <c r="E84" s="80" t="s">
        <v>7</v>
      </c>
      <c r="F84" s="265"/>
      <c r="G84" s="266"/>
      <c r="H84" s="265"/>
    </row>
    <row r="85" spans="1:8" s="9" customFormat="1" ht="13.5" hidden="1" customHeight="1" x14ac:dyDescent="0.2">
      <c r="A85" s="81">
        <v>2321</v>
      </c>
      <c r="B85" s="93" t="s">
        <v>63</v>
      </c>
      <c r="C85" s="86" t="s">
        <v>26</v>
      </c>
      <c r="D85" s="87" t="s">
        <v>5</v>
      </c>
      <c r="E85" s="80" t="s">
        <v>70</v>
      </c>
      <c r="F85" s="263"/>
      <c r="G85" s="264"/>
      <c r="H85" s="263"/>
    </row>
    <row r="86" spans="1:8" hidden="1" x14ac:dyDescent="0.2">
      <c r="A86" s="81">
        <v>2330</v>
      </c>
      <c r="B86" s="91" t="s">
        <v>63</v>
      </c>
      <c r="C86" s="82" t="s">
        <v>28</v>
      </c>
      <c r="D86" s="83" t="s">
        <v>22</v>
      </c>
      <c r="E86" s="84" t="s">
        <v>71</v>
      </c>
      <c r="F86" s="265"/>
      <c r="G86" s="266"/>
      <c r="H86" s="265"/>
    </row>
    <row r="87" spans="1:8" hidden="1" x14ac:dyDescent="0.2">
      <c r="A87" s="81"/>
      <c r="B87" s="75"/>
      <c r="C87" s="82"/>
      <c r="D87" s="83"/>
      <c r="E87" s="80" t="s">
        <v>7</v>
      </c>
      <c r="F87" s="265"/>
      <c r="G87" s="266"/>
      <c r="H87" s="265"/>
    </row>
    <row r="88" spans="1:8" s="9" customFormat="1" ht="13.5" hidden="1" customHeight="1" x14ac:dyDescent="0.2">
      <c r="A88" s="81">
        <v>2331</v>
      </c>
      <c r="B88" s="93" t="s">
        <v>63</v>
      </c>
      <c r="C88" s="86" t="s">
        <v>28</v>
      </c>
      <c r="D88" s="87" t="s">
        <v>5</v>
      </c>
      <c r="E88" s="80" t="s">
        <v>72</v>
      </c>
      <c r="F88" s="263"/>
      <c r="G88" s="264"/>
      <c r="H88" s="263"/>
    </row>
    <row r="89" spans="1:8" hidden="1" x14ac:dyDescent="0.2">
      <c r="A89" s="81">
        <v>2332</v>
      </c>
      <c r="B89" s="93" t="s">
        <v>63</v>
      </c>
      <c r="C89" s="86" t="s">
        <v>28</v>
      </c>
      <c r="D89" s="87" t="s">
        <v>26</v>
      </c>
      <c r="E89" s="80" t="s">
        <v>73</v>
      </c>
      <c r="F89" s="265"/>
      <c r="G89" s="266"/>
      <c r="H89" s="265"/>
    </row>
    <row r="90" spans="1:8" hidden="1" x14ac:dyDescent="0.2">
      <c r="A90" s="81">
        <v>2340</v>
      </c>
      <c r="B90" s="91" t="s">
        <v>63</v>
      </c>
      <c r="C90" s="82" t="s">
        <v>37</v>
      </c>
      <c r="D90" s="83" t="s">
        <v>22</v>
      </c>
      <c r="E90" s="84" t="s">
        <v>74</v>
      </c>
      <c r="F90" s="265"/>
      <c r="G90" s="266"/>
      <c r="H90" s="265"/>
    </row>
    <row r="91" spans="1:8" ht="13.5" hidden="1" customHeight="1" x14ac:dyDescent="0.2">
      <c r="A91" s="81"/>
      <c r="B91" s="75"/>
      <c r="C91" s="82"/>
      <c r="D91" s="83"/>
      <c r="E91" s="80" t="s">
        <v>7</v>
      </c>
      <c r="F91" s="265"/>
      <c r="G91" s="266"/>
      <c r="H91" s="265"/>
    </row>
    <row r="92" spans="1:8" s="9" customFormat="1" ht="13.5" hidden="1" customHeight="1" x14ac:dyDescent="0.2">
      <c r="A92" s="81">
        <v>2341</v>
      </c>
      <c r="B92" s="93" t="s">
        <v>63</v>
      </c>
      <c r="C92" s="86" t="s">
        <v>37</v>
      </c>
      <c r="D92" s="87" t="s">
        <v>5</v>
      </c>
      <c r="E92" s="80" t="s">
        <v>74</v>
      </c>
      <c r="F92" s="263"/>
      <c r="G92" s="264"/>
      <c r="H92" s="263"/>
    </row>
    <row r="93" spans="1:8" hidden="1" x14ac:dyDescent="0.2">
      <c r="A93" s="81">
        <v>2350</v>
      </c>
      <c r="B93" s="91" t="s">
        <v>63</v>
      </c>
      <c r="C93" s="82" t="s">
        <v>40</v>
      </c>
      <c r="D93" s="83" t="s">
        <v>22</v>
      </c>
      <c r="E93" s="84" t="s">
        <v>75</v>
      </c>
      <c r="F93" s="265"/>
      <c r="G93" s="266"/>
      <c r="H93" s="265"/>
    </row>
    <row r="94" spans="1:8" ht="13.5" hidden="1" customHeight="1" x14ac:dyDescent="0.2">
      <c r="A94" s="81"/>
      <c r="B94" s="75"/>
      <c r="C94" s="82"/>
      <c r="D94" s="83"/>
      <c r="E94" s="80" t="s">
        <v>7</v>
      </c>
      <c r="F94" s="265"/>
      <c r="G94" s="266"/>
      <c r="H94" s="265"/>
    </row>
    <row r="95" spans="1:8" s="9" customFormat="1" ht="16.5" hidden="1" customHeight="1" x14ac:dyDescent="0.2">
      <c r="A95" s="81">
        <v>2351</v>
      </c>
      <c r="B95" s="93" t="s">
        <v>63</v>
      </c>
      <c r="C95" s="86" t="s">
        <v>40</v>
      </c>
      <c r="D95" s="87" t="s">
        <v>5</v>
      </c>
      <c r="E95" s="80" t="s">
        <v>76</v>
      </c>
      <c r="F95" s="263"/>
      <c r="G95" s="264"/>
      <c r="H95" s="263"/>
    </row>
    <row r="96" spans="1:8" ht="27" hidden="1" x14ac:dyDescent="0.2">
      <c r="A96" s="81">
        <v>2360</v>
      </c>
      <c r="B96" s="91" t="s">
        <v>63</v>
      </c>
      <c r="C96" s="82" t="s">
        <v>43</v>
      </c>
      <c r="D96" s="83" t="s">
        <v>22</v>
      </c>
      <c r="E96" s="84" t="s">
        <v>77</v>
      </c>
      <c r="F96" s="265"/>
      <c r="G96" s="266"/>
      <c r="H96" s="265"/>
    </row>
    <row r="97" spans="1:8" ht="12.75" hidden="1" customHeight="1" x14ac:dyDescent="0.2">
      <c r="A97" s="81"/>
      <c r="B97" s="75"/>
      <c r="C97" s="82"/>
      <c r="D97" s="83"/>
      <c r="E97" s="80" t="s">
        <v>7</v>
      </c>
      <c r="F97" s="265"/>
      <c r="G97" s="266"/>
      <c r="H97" s="265"/>
    </row>
    <row r="98" spans="1:8" s="9" customFormat="1" ht="27" hidden="1" customHeight="1" x14ac:dyDescent="0.2">
      <c r="A98" s="81">
        <v>2361</v>
      </c>
      <c r="B98" s="93" t="s">
        <v>63</v>
      </c>
      <c r="C98" s="86" t="s">
        <v>43</v>
      </c>
      <c r="D98" s="87" t="s">
        <v>5</v>
      </c>
      <c r="E98" s="80" t="s">
        <v>77</v>
      </c>
      <c r="F98" s="263"/>
      <c r="G98" s="264"/>
      <c r="H98" s="263"/>
    </row>
    <row r="99" spans="1:8" ht="27" hidden="1" x14ac:dyDescent="0.2">
      <c r="A99" s="81">
        <v>2370</v>
      </c>
      <c r="B99" s="91" t="s">
        <v>63</v>
      </c>
      <c r="C99" s="82" t="s">
        <v>46</v>
      </c>
      <c r="D99" s="83" t="s">
        <v>22</v>
      </c>
      <c r="E99" s="84" t="s">
        <v>78</v>
      </c>
      <c r="F99" s="265"/>
      <c r="G99" s="266"/>
      <c r="H99" s="265"/>
    </row>
    <row r="100" spans="1:8" ht="12" hidden="1" customHeight="1" x14ac:dyDescent="0.2">
      <c r="A100" s="81"/>
      <c r="B100" s="75"/>
      <c r="C100" s="82"/>
      <c r="D100" s="83"/>
      <c r="E100" s="80" t="s">
        <v>7</v>
      </c>
      <c r="F100" s="265"/>
      <c r="G100" s="266"/>
      <c r="H100" s="265"/>
    </row>
    <row r="101" spans="1:8" s="9" customFormat="1" ht="27.75" hidden="1" customHeight="1" x14ac:dyDescent="0.2">
      <c r="A101" s="81">
        <v>2371</v>
      </c>
      <c r="B101" s="93" t="s">
        <v>63</v>
      </c>
      <c r="C101" s="86" t="s">
        <v>46</v>
      </c>
      <c r="D101" s="87" t="s">
        <v>5</v>
      </c>
      <c r="E101" s="80" t="s">
        <v>79</v>
      </c>
      <c r="F101" s="263"/>
      <c r="G101" s="264"/>
      <c r="H101" s="263"/>
    </row>
    <row r="102" spans="1:8" ht="46.5" hidden="1" customHeight="1" x14ac:dyDescent="0.2">
      <c r="A102" s="90">
        <v>2400</v>
      </c>
      <c r="B102" s="91" t="s">
        <v>80</v>
      </c>
      <c r="C102" s="82" t="s">
        <v>22</v>
      </c>
      <c r="D102" s="83" t="s">
        <v>22</v>
      </c>
      <c r="E102" s="92" t="s">
        <v>81</v>
      </c>
      <c r="F102" s="290">
        <f>+G102+H102</f>
        <v>-29766.983600000007</v>
      </c>
      <c r="G102" s="291">
        <f>+G108</f>
        <v>500</v>
      </c>
      <c r="H102" s="290">
        <f>+H104+H108+H114+H122+H127+H134+H137+H143+H152</f>
        <v>-30266.983600000007</v>
      </c>
    </row>
    <row r="103" spans="1:8" s="48" customFormat="1" ht="15" hidden="1" customHeight="1" x14ac:dyDescent="0.2">
      <c r="A103" s="79"/>
      <c r="B103" s="75"/>
      <c r="C103" s="76"/>
      <c r="D103" s="77"/>
      <c r="E103" s="80" t="s">
        <v>2</v>
      </c>
      <c r="F103" s="271"/>
      <c r="G103" s="271"/>
      <c r="H103" s="271"/>
    </row>
    <row r="104" spans="1:8" ht="27" hidden="1" customHeight="1" x14ac:dyDescent="0.2">
      <c r="A104" s="81">
        <v>2410</v>
      </c>
      <c r="B104" s="91" t="s">
        <v>80</v>
      </c>
      <c r="C104" s="82" t="s">
        <v>5</v>
      </c>
      <c r="D104" s="83" t="s">
        <v>22</v>
      </c>
      <c r="E104" s="84" t="s">
        <v>82</v>
      </c>
      <c r="F104" s="259"/>
      <c r="G104" s="260"/>
      <c r="H104" s="259"/>
    </row>
    <row r="105" spans="1:8" ht="11.25" hidden="1" customHeight="1" x14ac:dyDescent="0.2">
      <c r="A105" s="81"/>
      <c r="B105" s="75"/>
      <c r="C105" s="82"/>
      <c r="D105" s="83"/>
      <c r="E105" s="80" t="s">
        <v>7</v>
      </c>
      <c r="F105" s="265"/>
      <c r="G105" s="266"/>
      <c r="H105" s="265"/>
    </row>
    <row r="106" spans="1:8" s="9" customFormat="1" ht="26.25" hidden="1" customHeight="1" x14ac:dyDescent="0.2">
      <c r="A106" s="81">
        <v>2411</v>
      </c>
      <c r="B106" s="93" t="s">
        <v>80</v>
      </c>
      <c r="C106" s="86" t="s">
        <v>5</v>
      </c>
      <c r="D106" s="87" t="s">
        <v>5</v>
      </c>
      <c r="E106" s="80" t="s">
        <v>83</v>
      </c>
      <c r="F106" s="263"/>
      <c r="G106" s="264"/>
      <c r="H106" s="263"/>
    </row>
    <row r="107" spans="1:8" ht="27" hidden="1" x14ac:dyDescent="0.2">
      <c r="A107" s="79">
        <v>2412</v>
      </c>
      <c r="B107" s="85" t="s">
        <v>80</v>
      </c>
      <c r="C107" s="141" t="s">
        <v>5</v>
      </c>
      <c r="D107" s="142" t="s">
        <v>26</v>
      </c>
      <c r="E107" s="89" t="s">
        <v>84</v>
      </c>
      <c r="F107" s="259"/>
      <c r="G107" s="260"/>
      <c r="H107" s="259"/>
    </row>
    <row r="108" spans="1:8" ht="27" hidden="1" x14ac:dyDescent="0.2">
      <c r="A108" s="81">
        <v>2420</v>
      </c>
      <c r="B108" s="91" t="s">
        <v>80</v>
      </c>
      <c r="C108" s="82" t="s">
        <v>26</v>
      </c>
      <c r="D108" s="83" t="s">
        <v>22</v>
      </c>
      <c r="E108" s="84" t="s">
        <v>85</v>
      </c>
      <c r="F108" s="265">
        <f>+G108+H108</f>
        <v>15500</v>
      </c>
      <c r="G108" s="266">
        <f>+G110</f>
        <v>500</v>
      </c>
      <c r="H108" s="265">
        <f>+H110+H113</f>
        <v>15000</v>
      </c>
    </row>
    <row r="109" spans="1:8" ht="11.25" hidden="1" customHeight="1" x14ac:dyDescent="0.2">
      <c r="A109" s="81"/>
      <c r="B109" s="75"/>
      <c r="C109" s="82"/>
      <c r="D109" s="83"/>
      <c r="E109" s="80" t="s">
        <v>7</v>
      </c>
      <c r="F109" s="265"/>
      <c r="G109" s="266"/>
      <c r="H109" s="265"/>
    </row>
    <row r="110" spans="1:8" s="9" customFormat="1" ht="15.75" hidden="1" thickBot="1" x14ac:dyDescent="0.25">
      <c r="A110" s="104">
        <v>2421</v>
      </c>
      <c r="B110" s="137" t="s">
        <v>80</v>
      </c>
      <c r="C110" s="138" t="s">
        <v>26</v>
      </c>
      <c r="D110" s="139" t="s">
        <v>5</v>
      </c>
      <c r="E110" s="140" t="s">
        <v>86</v>
      </c>
      <c r="F110" s="272">
        <f>+G110+H110</f>
        <v>500</v>
      </c>
      <c r="G110" s="273">
        <f>+Sheet6!G177</f>
        <v>500</v>
      </c>
      <c r="H110" s="272"/>
    </row>
    <row r="111" spans="1:8" hidden="1" x14ac:dyDescent="0.2">
      <c r="A111" s="79">
        <v>2422</v>
      </c>
      <c r="B111" s="85" t="s">
        <v>80</v>
      </c>
      <c r="C111" s="141" t="s">
        <v>26</v>
      </c>
      <c r="D111" s="142" t="s">
        <v>26</v>
      </c>
      <c r="E111" s="89" t="s">
        <v>87</v>
      </c>
      <c r="F111" s="259"/>
      <c r="G111" s="260"/>
      <c r="H111" s="259"/>
    </row>
    <row r="112" spans="1:8" hidden="1" x14ac:dyDescent="0.2">
      <c r="A112" s="81">
        <v>2423</v>
      </c>
      <c r="B112" s="93" t="s">
        <v>80</v>
      </c>
      <c r="C112" s="86" t="s">
        <v>26</v>
      </c>
      <c r="D112" s="87" t="s">
        <v>28</v>
      </c>
      <c r="E112" s="80" t="s">
        <v>88</v>
      </c>
      <c r="F112" s="265"/>
      <c r="G112" s="266"/>
      <c r="H112" s="265"/>
    </row>
    <row r="113" spans="1:8" ht="18" hidden="1" customHeight="1" x14ac:dyDescent="0.2">
      <c r="A113" s="81">
        <v>2424</v>
      </c>
      <c r="B113" s="93" t="s">
        <v>80</v>
      </c>
      <c r="C113" s="86" t="s">
        <v>26</v>
      </c>
      <c r="D113" s="87" t="s">
        <v>37</v>
      </c>
      <c r="E113" s="80" t="s">
        <v>89</v>
      </c>
      <c r="F113" s="265">
        <f>+G113+H113</f>
        <v>15000</v>
      </c>
      <c r="G113" s="266">
        <v>0</v>
      </c>
      <c r="H113" s="265">
        <f>+Sheet6!H184</f>
        <v>15000</v>
      </c>
    </row>
    <row r="114" spans="1:8" hidden="1" x14ac:dyDescent="0.2">
      <c r="A114" s="81">
        <v>2430</v>
      </c>
      <c r="B114" s="91" t="s">
        <v>80</v>
      </c>
      <c r="C114" s="82" t="s">
        <v>28</v>
      </c>
      <c r="D114" s="83" t="s">
        <v>22</v>
      </c>
      <c r="E114" s="84" t="s">
        <v>90</v>
      </c>
      <c r="F114" s="259"/>
      <c r="G114" s="260"/>
      <c r="H114" s="259"/>
    </row>
    <row r="115" spans="1:8" ht="12" hidden="1" customHeight="1" x14ac:dyDescent="0.2">
      <c r="A115" s="81"/>
      <c r="B115" s="75"/>
      <c r="C115" s="82"/>
      <c r="D115" s="83"/>
      <c r="E115" s="80" t="s">
        <v>7</v>
      </c>
      <c r="F115" s="265"/>
      <c r="G115" s="266"/>
      <c r="H115" s="265"/>
    </row>
    <row r="116" spans="1:8" s="9" customFormat="1" hidden="1" x14ac:dyDescent="0.2">
      <c r="A116" s="81">
        <v>2431</v>
      </c>
      <c r="B116" s="93" t="s">
        <v>80</v>
      </c>
      <c r="C116" s="86" t="s">
        <v>28</v>
      </c>
      <c r="D116" s="87" t="s">
        <v>5</v>
      </c>
      <c r="E116" s="80" t="s">
        <v>91</v>
      </c>
      <c r="F116" s="263"/>
      <c r="G116" s="264"/>
      <c r="H116" s="263"/>
    </row>
    <row r="117" spans="1:8" hidden="1" x14ac:dyDescent="0.2">
      <c r="A117" s="81">
        <v>2432</v>
      </c>
      <c r="B117" s="93" t="s">
        <v>80</v>
      </c>
      <c r="C117" s="86" t="s">
        <v>28</v>
      </c>
      <c r="D117" s="87" t="s">
        <v>26</v>
      </c>
      <c r="E117" s="80" t="s">
        <v>92</v>
      </c>
      <c r="F117" s="265"/>
      <c r="G117" s="266"/>
      <c r="H117" s="265"/>
    </row>
    <row r="118" spans="1:8" hidden="1" x14ac:dyDescent="0.2">
      <c r="A118" s="81">
        <v>2433</v>
      </c>
      <c r="B118" s="93" t="s">
        <v>80</v>
      </c>
      <c r="C118" s="86" t="s">
        <v>28</v>
      </c>
      <c r="D118" s="87" t="s">
        <v>28</v>
      </c>
      <c r="E118" s="80" t="s">
        <v>93</v>
      </c>
      <c r="F118" s="259"/>
      <c r="G118" s="260"/>
      <c r="H118" s="259"/>
    </row>
    <row r="119" spans="1:8" hidden="1" x14ac:dyDescent="0.2">
      <c r="A119" s="81">
        <v>2434</v>
      </c>
      <c r="B119" s="93" t="s">
        <v>80</v>
      </c>
      <c r="C119" s="86" t="s">
        <v>28</v>
      </c>
      <c r="D119" s="87" t="s">
        <v>37</v>
      </c>
      <c r="E119" s="80" t="s">
        <v>94</v>
      </c>
      <c r="F119" s="265"/>
      <c r="G119" s="266"/>
      <c r="H119" s="265"/>
    </row>
    <row r="120" spans="1:8" hidden="1" x14ac:dyDescent="0.2">
      <c r="A120" s="81">
        <v>2435</v>
      </c>
      <c r="B120" s="93" t="s">
        <v>80</v>
      </c>
      <c r="C120" s="86" t="s">
        <v>28</v>
      </c>
      <c r="D120" s="87" t="s">
        <v>40</v>
      </c>
      <c r="E120" s="80" t="s">
        <v>95</v>
      </c>
      <c r="F120" s="265"/>
      <c r="G120" s="266"/>
      <c r="H120" s="265"/>
    </row>
    <row r="121" spans="1:8" hidden="1" x14ac:dyDescent="0.2">
      <c r="A121" s="81">
        <v>2436</v>
      </c>
      <c r="B121" s="93" t="s">
        <v>80</v>
      </c>
      <c r="C121" s="86" t="s">
        <v>28</v>
      </c>
      <c r="D121" s="87" t="s">
        <v>43</v>
      </c>
      <c r="E121" s="80" t="s">
        <v>96</v>
      </c>
      <c r="F121" s="265"/>
      <c r="G121" s="266"/>
      <c r="H121" s="265"/>
    </row>
    <row r="122" spans="1:8" hidden="1" x14ac:dyDescent="0.2">
      <c r="A122" s="81">
        <v>2440</v>
      </c>
      <c r="B122" s="91" t="s">
        <v>80</v>
      </c>
      <c r="C122" s="82" t="s">
        <v>37</v>
      </c>
      <c r="D122" s="83" t="s">
        <v>22</v>
      </c>
      <c r="E122" s="84" t="s">
        <v>97</v>
      </c>
      <c r="F122" s="265"/>
      <c r="G122" s="266"/>
      <c r="H122" s="265"/>
    </row>
    <row r="123" spans="1:8" ht="12.75" hidden="1" customHeight="1" x14ac:dyDescent="0.2">
      <c r="A123" s="81"/>
      <c r="B123" s="75"/>
      <c r="C123" s="82"/>
      <c r="D123" s="83"/>
      <c r="E123" s="80" t="s">
        <v>7</v>
      </c>
      <c r="F123" s="265"/>
      <c r="G123" s="266"/>
      <c r="H123" s="265"/>
    </row>
    <row r="124" spans="1:8" s="9" customFormat="1" ht="15.75" hidden="1" customHeight="1" x14ac:dyDescent="0.2">
      <c r="A124" s="81">
        <v>2441</v>
      </c>
      <c r="B124" s="93" t="s">
        <v>80</v>
      </c>
      <c r="C124" s="86" t="s">
        <v>37</v>
      </c>
      <c r="D124" s="87" t="s">
        <v>5</v>
      </c>
      <c r="E124" s="80" t="s">
        <v>98</v>
      </c>
      <c r="F124" s="263"/>
      <c r="G124" s="264"/>
      <c r="H124" s="263"/>
    </row>
    <row r="125" spans="1:8" ht="15" hidden="1" customHeight="1" x14ac:dyDescent="0.2">
      <c r="A125" s="81">
        <v>2442</v>
      </c>
      <c r="B125" s="93" t="s">
        <v>80</v>
      </c>
      <c r="C125" s="86" t="s">
        <v>37</v>
      </c>
      <c r="D125" s="87" t="s">
        <v>26</v>
      </c>
      <c r="E125" s="80" t="s">
        <v>99</v>
      </c>
      <c r="F125" s="265"/>
      <c r="G125" s="266"/>
      <c r="H125" s="265"/>
    </row>
    <row r="126" spans="1:8" hidden="1" x14ac:dyDescent="0.2">
      <c r="A126" s="81">
        <v>2443</v>
      </c>
      <c r="B126" s="93" t="s">
        <v>80</v>
      </c>
      <c r="C126" s="86" t="s">
        <v>37</v>
      </c>
      <c r="D126" s="87" t="s">
        <v>28</v>
      </c>
      <c r="E126" s="80" t="s">
        <v>100</v>
      </c>
      <c r="F126" s="265"/>
      <c r="G126" s="266"/>
      <c r="H126" s="265"/>
    </row>
    <row r="127" spans="1:8" hidden="1" x14ac:dyDescent="0.2">
      <c r="A127" s="81">
        <v>2450</v>
      </c>
      <c r="B127" s="91" t="s">
        <v>80</v>
      </c>
      <c r="C127" s="82" t="s">
        <v>40</v>
      </c>
      <c r="D127" s="83" t="s">
        <v>22</v>
      </c>
      <c r="E127" s="84" t="s">
        <v>101</v>
      </c>
      <c r="F127" s="263">
        <f>+F129</f>
        <v>80000</v>
      </c>
      <c r="G127" s="264">
        <f>+G129</f>
        <v>0</v>
      </c>
      <c r="H127" s="263">
        <f>+H129</f>
        <v>80000</v>
      </c>
    </row>
    <row r="128" spans="1:8" ht="13.5" hidden="1" customHeight="1" x14ac:dyDescent="0.2">
      <c r="A128" s="81"/>
      <c r="B128" s="75"/>
      <c r="C128" s="82"/>
      <c r="D128" s="83"/>
      <c r="E128" s="80" t="s">
        <v>7</v>
      </c>
      <c r="F128" s="265"/>
      <c r="G128" s="266"/>
      <c r="H128" s="265"/>
    </row>
    <row r="129" spans="1:8" s="9" customFormat="1" ht="15.75" hidden="1" customHeight="1" x14ac:dyDescent="0.2">
      <c r="A129" s="81">
        <v>2451</v>
      </c>
      <c r="B129" s="93" t="s">
        <v>80</v>
      </c>
      <c r="C129" s="86" t="s">
        <v>40</v>
      </c>
      <c r="D129" s="87" t="s">
        <v>5</v>
      </c>
      <c r="E129" s="80" t="s">
        <v>102</v>
      </c>
      <c r="F129" s="263">
        <f>+G129+H129</f>
        <v>80000</v>
      </c>
      <c r="G129" s="264"/>
      <c r="H129" s="263">
        <f>+Sheet6!H205</f>
        <v>80000</v>
      </c>
    </row>
    <row r="130" spans="1:8" hidden="1" x14ac:dyDescent="0.2">
      <c r="A130" s="81">
        <v>2452</v>
      </c>
      <c r="B130" s="93" t="s">
        <v>80</v>
      </c>
      <c r="C130" s="86" t="s">
        <v>40</v>
      </c>
      <c r="D130" s="87" t="s">
        <v>26</v>
      </c>
      <c r="E130" s="80" t="s">
        <v>103</v>
      </c>
      <c r="F130" s="265"/>
      <c r="G130" s="266"/>
      <c r="H130" s="265"/>
    </row>
    <row r="131" spans="1:8" hidden="1" x14ac:dyDescent="0.2">
      <c r="A131" s="81">
        <v>2453</v>
      </c>
      <c r="B131" s="93" t="s">
        <v>80</v>
      </c>
      <c r="C131" s="86" t="s">
        <v>40</v>
      </c>
      <c r="D131" s="87" t="s">
        <v>28</v>
      </c>
      <c r="E131" s="80" t="s">
        <v>104</v>
      </c>
      <c r="F131" s="265"/>
      <c r="G131" s="266"/>
      <c r="H131" s="265"/>
    </row>
    <row r="132" spans="1:8" hidden="1" x14ac:dyDescent="0.2">
      <c r="A132" s="81">
        <v>2454</v>
      </c>
      <c r="B132" s="93" t="s">
        <v>80</v>
      </c>
      <c r="C132" s="86" t="s">
        <v>40</v>
      </c>
      <c r="D132" s="87" t="s">
        <v>37</v>
      </c>
      <c r="E132" s="80" t="s">
        <v>105</v>
      </c>
      <c r="F132" s="265"/>
      <c r="G132" s="266"/>
      <c r="H132" s="265"/>
    </row>
    <row r="133" spans="1:8" hidden="1" x14ac:dyDescent="0.2">
      <c r="A133" s="81">
        <v>2455</v>
      </c>
      <c r="B133" s="93" t="s">
        <v>80</v>
      </c>
      <c r="C133" s="86" t="s">
        <v>40</v>
      </c>
      <c r="D133" s="87" t="s">
        <v>40</v>
      </c>
      <c r="E133" s="80" t="s">
        <v>106</v>
      </c>
      <c r="F133" s="265"/>
      <c r="G133" s="266"/>
      <c r="H133" s="265"/>
    </row>
    <row r="134" spans="1:8" hidden="1" x14ac:dyDescent="0.2">
      <c r="A134" s="81">
        <v>2460</v>
      </c>
      <c r="B134" s="91" t="s">
        <v>80</v>
      </c>
      <c r="C134" s="82" t="s">
        <v>43</v>
      </c>
      <c r="D134" s="83" t="s">
        <v>22</v>
      </c>
      <c r="E134" s="84" t="s">
        <v>107</v>
      </c>
      <c r="F134" s="265"/>
      <c r="G134" s="266"/>
      <c r="H134" s="265"/>
    </row>
    <row r="135" spans="1:8" ht="13.5" hidden="1" customHeight="1" x14ac:dyDescent="0.2">
      <c r="A135" s="81"/>
      <c r="B135" s="75"/>
      <c r="C135" s="82"/>
      <c r="D135" s="83"/>
      <c r="E135" s="80" t="s">
        <v>7</v>
      </c>
      <c r="F135" s="265"/>
      <c r="G135" s="266"/>
      <c r="H135" s="265"/>
    </row>
    <row r="136" spans="1:8" s="9" customFormat="1" ht="14.25" hidden="1" customHeight="1" x14ac:dyDescent="0.2">
      <c r="A136" s="81">
        <v>2461</v>
      </c>
      <c r="B136" s="93" t="s">
        <v>80</v>
      </c>
      <c r="C136" s="86" t="s">
        <v>43</v>
      </c>
      <c r="D136" s="87" t="s">
        <v>5</v>
      </c>
      <c r="E136" s="80" t="s">
        <v>108</v>
      </c>
      <c r="F136" s="263"/>
      <c r="G136" s="264"/>
      <c r="H136" s="263"/>
    </row>
    <row r="137" spans="1:8" ht="14.25" hidden="1" customHeight="1" x14ac:dyDescent="0.2">
      <c r="A137" s="81">
        <v>2470</v>
      </c>
      <c r="B137" s="91" t="s">
        <v>80</v>
      </c>
      <c r="C137" s="82" t="s">
        <v>46</v>
      </c>
      <c r="D137" s="83" t="s">
        <v>22</v>
      </c>
      <c r="E137" s="84" t="s">
        <v>109</v>
      </c>
      <c r="F137" s="265"/>
      <c r="G137" s="266"/>
      <c r="H137" s="265"/>
    </row>
    <row r="138" spans="1:8" ht="12" hidden="1" customHeight="1" x14ac:dyDescent="0.2">
      <c r="A138" s="81"/>
      <c r="B138" s="75"/>
      <c r="C138" s="82"/>
      <c r="D138" s="83"/>
      <c r="E138" s="80" t="s">
        <v>7</v>
      </c>
      <c r="F138" s="265"/>
      <c r="G138" s="266"/>
      <c r="H138" s="265"/>
    </row>
    <row r="139" spans="1:8" s="9" customFormat="1" ht="16.5" hidden="1" customHeight="1" x14ac:dyDescent="0.2">
      <c r="A139" s="81">
        <v>2471</v>
      </c>
      <c r="B139" s="93" t="s">
        <v>80</v>
      </c>
      <c r="C139" s="86" t="s">
        <v>46</v>
      </c>
      <c r="D139" s="87" t="s">
        <v>5</v>
      </c>
      <c r="E139" s="80" t="s">
        <v>110</v>
      </c>
      <c r="F139" s="263"/>
      <c r="G139" s="264"/>
      <c r="H139" s="263"/>
    </row>
    <row r="140" spans="1:8" hidden="1" x14ac:dyDescent="0.2">
      <c r="A140" s="81">
        <v>2472</v>
      </c>
      <c r="B140" s="93" t="s">
        <v>80</v>
      </c>
      <c r="C140" s="86" t="s">
        <v>46</v>
      </c>
      <c r="D140" s="87" t="s">
        <v>26</v>
      </c>
      <c r="E140" s="80" t="s">
        <v>111</v>
      </c>
      <c r="F140" s="265"/>
      <c r="G140" s="266"/>
      <c r="H140" s="265"/>
    </row>
    <row r="141" spans="1:8" hidden="1" x14ac:dyDescent="0.2">
      <c r="A141" s="81">
        <v>2473</v>
      </c>
      <c r="B141" s="93" t="s">
        <v>80</v>
      </c>
      <c r="C141" s="86" t="s">
        <v>46</v>
      </c>
      <c r="D141" s="87" t="s">
        <v>28</v>
      </c>
      <c r="E141" s="80" t="s">
        <v>112</v>
      </c>
      <c r="F141" s="265"/>
      <c r="G141" s="266"/>
      <c r="H141" s="265"/>
    </row>
    <row r="142" spans="1:8" hidden="1" x14ac:dyDescent="0.2">
      <c r="A142" s="81">
        <v>2474</v>
      </c>
      <c r="B142" s="93" t="s">
        <v>80</v>
      </c>
      <c r="C142" s="86" t="s">
        <v>46</v>
      </c>
      <c r="D142" s="87" t="s">
        <v>37</v>
      </c>
      <c r="E142" s="80" t="s">
        <v>113</v>
      </c>
      <c r="F142" s="265"/>
      <c r="G142" s="266"/>
      <c r="H142" s="265"/>
    </row>
    <row r="143" spans="1:8" ht="27" hidden="1" x14ac:dyDescent="0.2">
      <c r="A143" s="81">
        <v>2480</v>
      </c>
      <c r="B143" s="91" t="s">
        <v>80</v>
      </c>
      <c r="C143" s="82" t="s">
        <v>48</v>
      </c>
      <c r="D143" s="83" t="s">
        <v>22</v>
      </c>
      <c r="E143" s="84" t="s">
        <v>114</v>
      </c>
      <c r="F143" s="265"/>
      <c r="G143" s="266"/>
      <c r="H143" s="265"/>
    </row>
    <row r="144" spans="1:8" ht="12" hidden="1" customHeight="1" x14ac:dyDescent="0.2">
      <c r="A144" s="81"/>
      <c r="B144" s="75"/>
      <c r="C144" s="82"/>
      <c r="D144" s="83"/>
      <c r="E144" s="80" t="s">
        <v>7</v>
      </c>
      <c r="F144" s="265"/>
      <c r="G144" s="266"/>
      <c r="H144" s="265"/>
    </row>
    <row r="145" spans="1:8" s="9" customFormat="1" ht="28.5" hidden="1" customHeight="1" x14ac:dyDescent="0.2">
      <c r="A145" s="81">
        <v>2481</v>
      </c>
      <c r="B145" s="93" t="s">
        <v>80</v>
      </c>
      <c r="C145" s="86" t="s">
        <v>48</v>
      </c>
      <c r="D145" s="87" t="s">
        <v>5</v>
      </c>
      <c r="E145" s="80" t="s">
        <v>115</v>
      </c>
      <c r="F145" s="263"/>
      <c r="G145" s="264"/>
      <c r="H145" s="263"/>
    </row>
    <row r="146" spans="1:8" ht="40.5" hidden="1" x14ac:dyDescent="0.2">
      <c r="A146" s="81">
        <v>2482</v>
      </c>
      <c r="B146" s="93" t="s">
        <v>80</v>
      </c>
      <c r="C146" s="86" t="s">
        <v>48</v>
      </c>
      <c r="D146" s="87" t="s">
        <v>26</v>
      </c>
      <c r="E146" s="80" t="s">
        <v>116</v>
      </c>
      <c r="F146" s="265"/>
      <c r="G146" s="266"/>
      <c r="H146" s="265"/>
    </row>
    <row r="147" spans="1:8" ht="27" hidden="1" x14ac:dyDescent="0.2">
      <c r="A147" s="81">
        <v>2483</v>
      </c>
      <c r="B147" s="93" t="s">
        <v>80</v>
      </c>
      <c r="C147" s="86" t="s">
        <v>48</v>
      </c>
      <c r="D147" s="87" t="s">
        <v>28</v>
      </c>
      <c r="E147" s="80" t="s">
        <v>117</v>
      </c>
      <c r="F147" s="265"/>
      <c r="G147" s="266"/>
      <c r="H147" s="265"/>
    </row>
    <row r="148" spans="1:8" ht="27" hidden="1" x14ac:dyDescent="0.2">
      <c r="A148" s="81">
        <v>2484</v>
      </c>
      <c r="B148" s="93" t="s">
        <v>80</v>
      </c>
      <c r="C148" s="86" t="s">
        <v>48</v>
      </c>
      <c r="D148" s="87" t="s">
        <v>37</v>
      </c>
      <c r="E148" s="80" t="s">
        <v>118</v>
      </c>
      <c r="F148" s="265"/>
      <c r="G148" s="266"/>
      <c r="H148" s="265"/>
    </row>
    <row r="149" spans="1:8" ht="25.5" hidden="1" customHeight="1" x14ac:dyDescent="0.2">
      <c r="A149" s="81">
        <v>2485</v>
      </c>
      <c r="B149" s="93" t="s">
        <v>80</v>
      </c>
      <c r="C149" s="86" t="s">
        <v>48</v>
      </c>
      <c r="D149" s="87" t="s">
        <v>40</v>
      </c>
      <c r="E149" s="80" t="s">
        <v>119</v>
      </c>
      <c r="F149" s="265"/>
      <c r="G149" s="266"/>
      <c r="H149" s="265"/>
    </row>
    <row r="150" spans="1:8" hidden="1" x14ac:dyDescent="0.2">
      <c r="A150" s="81">
        <v>2486</v>
      </c>
      <c r="B150" s="93" t="s">
        <v>80</v>
      </c>
      <c r="C150" s="86" t="s">
        <v>48</v>
      </c>
      <c r="D150" s="87" t="s">
        <v>43</v>
      </c>
      <c r="E150" s="80" t="s">
        <v>120</v>
      </c>
      <c r="F150" s="265"/>
      <c r="G150" s="266"/>
      <c r="H150" s="265"/>
    </row>
    <row r="151" spans="1:8" ht="28.5" hidden="1" customHeight="1" x14ac:dyDescent="0.2">
      <c r="A151" s="81">
        <v>2487</v>
      </c>
      <c r="B151" s="93" t="s">
        <v>80</v>
      </c>
      <c r="C151" s="86" t="s">
        <v>48</v>
      </c>
      <c r="D151" s="87" t="s">
        <v>46</v>
      </c>
      <c r="E151" s="80" t="s">
        <v>121</v>
      </c>
      <c r="F151" s="265"/>
      <c r="G151" s="266"/>
      <c r="H151" s="265"/>
    </row>
    <row r="152" spans="1:8" hidden="1" x14ac:dyDescent="0.2">
      <c r="A152" s="81">
        <v>2490</v>
      </c>
      <c r="B152" s="91" t="s">
        <v>80</v>
      </c>
      <c r="C152" s="82" t="s">
        <v>122</v>
      </c>
      <c r="D152" s="83" t="s">
        <v>22</v>
      </c>
      <c r="E152" s="84" t="s">
        <v>123</v>
      </c>
      <c r="F152" s="265">
        <f>+H152</f>
        <v>-125266.98360000001</v>
      </c>
      <c r="G152" s="266"/>
      <c r="H152" s="265">
        <f>+H154</f>
        <v>-125266.98360000001</v>
      </c>
    </row>
    <row r="153" spans="1:8" ht="11.25" hidden="1" customHeight="1" x14ac:dyDescent="0.2">
      <c r="A153" s="81"/>
      <c r="B153" s="75"/>
      <c r="C153" s="82"/>
      <c r="D153" s="83"/>
      <c r="E153" s="80" t="s">
        <v>7</v>
      </c>
      <c r="F153" s="265"/>
      <c r="G153" s="265"/>
      <c r="H153" s="265"/>
    </row>
    <row r="154" spans="1:8" s="9" customFormat="1" ht="27" hidden="1" customHeight="1" x14ac:dyDescent="0.2">
      <c r="A154" s="81">
        <v>2491</v>
      </c>
      <c r="B154" s="93" t="s">
        <v>80</v>
      </c>
      <c r="C154" s="86" t="s">
        <v>122</v>
      </c>
      <c r="D154" s="87" t="s">
        <v>5</v>
      </c>
      <c r="E154" s="80" t="s">
        <v>123</v>
      </c>
      <c r="F154" s="287">
        <f>+H154</f>
        <v>-125266.98360000001</v>
      </c>
      <c r="G154" s="281"/>
      <c r="H154" s="297">
        <f>+'Sheet3 '!F216</f>
        <v>-125266.98360000001</v>
      </c>
    </row>
    <row r="155" spans="1:8" ht="35.25" hidden="1" customHeight="1" x14ac:dyDescent="0.2">
      <c r="A155" s="74">
        <v>2500</v>
      </c>
      <c r="B155" s="75" t="s">
        <v>124</v>
      </c>
      <c r="C155" s="76" t="s">
        <v>22</v>
      </c>
      <c r="D155" s="77" t="s">
        <v>22</v>
      </c>
      <c r="E155" s="78" t="s">
        <v>125</v>
      </c>
      <c r="F155" s="294">
        <f>+F157+F160+F163+F166+F169+F172</f>
        <v>351654</v>
      </c>
      <c r="G155" s="294">
        <f>+G157+G160+G166+G169+G172</f>
        <v>169154</v>
      </c>
      <c r="H155" s="294">
        <f>+H157+H160+H166+H169+H172</f>
        <v>182500</v>
      </c>
    </row>
    <row r="156" spans="1:8" s="48" customFormat="1" ht="15" hidden="1" customHeight="1" x14ac:dyDescent="0.2">
      <c r="A156" s="79"/>
      <c r="B156" s="75"/>
      <c r="C156" s="76"/>
      <c r="D156" s="77"/>
      <c r="E156" s="80" t="s">
        <v>2</v>
      </c>
      <c r="F156" s="292"/>
      <c r="G156" s="293"/>
      <c r="H156" s="292"/>
    </row>
    <row r="157" spans="1:8" ht="13.5" hidden="1" customHeight="1" x14ac:dyDescent="0.2">
      <c r="A157" s="81">
        <v>2510</v>
      </c>
      <c r="B157" s="91" t="s">
        <v>124</v>
      </c>
      <c r="C157" s="82" t="s">
        <v>5</v>
      </c>
      <c r="D157" s="83" t="s">
        <v>22</v>
      </c>
      <c r="E157" s="84" t="s">
        <v>126</v>
      </c>
      <c r="F157" s="259">
        <f>+F159</f>
        <v>277000</v>
      </c>
      <c r="G157" s="259">
        <f>+G159</f>
        <v>155500</v>
      </c>
      <c r="H157" s="259">
        <f>+H159</f>
        <v>121500</v>
      </c>
    </row>
    <row r="158" spans="1:8" ht="15.75" hidden="1" thickBot="1" x14ac:dyDescent="0.25">
      <c r="A158" s="104"/>
      <c r="B158" s="144"/>
      <c r="C158" s="145"/>
      <c r="D158" s="146"/>
      <c r="E158" s="140" t="s">
        <v>7</v>
      </c>
      <c r="F158" s="275"/>
      <c r="G158" s="276"/>
      <c r="H158" s="275"/>
    </row>
    <row r="159" spans="1:8" s="9" customFormat="1" ht="14.25" hidden="1" customHeight="1" x14ac:dyDescent="0.2">
      <c r="A159" s="79">
        <v>2511</v>
      </c>
      <c r="B159" s="85" t="s">
        <v>124</v>
      </c>
      <c r="C159" s="141" t="s">
        <v>5</v>
      </c>
      <c r="D159" s="142" t="s">
        <v>5</v>
      </c>
      <c r="E159" s="89" t="s">
        <v>126</v>
      </c>
      <c r="F159" s="277">
        <f>+G159+H159</f>
        <v>277000</v>
      </c>
      <c r="G159" s="277">
        <f>+Sheet6!G247</f>
        <v>155500</v>
      </c>
      <c r="H159" s="278">
        <f>+Sheet6!H247</f>
        <v>121500</v>
      </c>
    </row>
    <row r="160" spans="1:8" hidden="1" x14ac:dyDescent="0.2">
      <c r="A160" s="81">
        <v>2520</v>
      </c>
      <c r="B160" s="91" t="s">
        <v>124</v>
      </c>
      <c r="C160" s="82" t="s">
        <v>26</v>
      </c>
      <c r="D160" s="83" t="s">
        <v>22</v>
      </c>
      <c r="E160" s="84" t="s">
        <v>127</v>
      </c>
      <c r="F160" s="279">
        <f>+G160+H160</f>
        <v>74654</v>
      </c>
      <c r="G160" s="280">
        <f>+G162</f>
        <v>13654</v>
      </c>
      <c r="H160" s="279">
        <f>+H162</f>
        <v>61000</v>
      </c>
    </row>
    <row r="161" spans="1:8" hidden="1" x14ac:dyDescent="0.2">
      <c r="A161" s="81"/>
      <c r="B161" s="75"/>
      <c r="C161" s="82"/>
      <c r="D161" s="83"/>
      <c r="E161" s="80" t="s">
        <v>7</v>
      </c>
      <c r="F161" s="265"/>
      <c r="G161" s="281"/>
      <c r="H161" s="265"/>
    </row>
    <row r="162" spans="1:8" s="9" customFormat="1" ht="15" hidden="1" customHeight="1" x14ac:dyDescent="0.2">
      <c r="A162" s="81">
        <v>2521</v>
      </c>
      <c r="B162" s="93" t="s">
        <v>124</v>
      </c>
      <c r="C162" s="86" t="s">
        <v>26</v>
      </c>
      <c r="D162" s="87" t="s">
        <v>5</v>
      </c>
      <c r="E162" s="80" t="s">
        <v>128</v>
      </c>
      <c r="F162" s="265">
        <f>+G162+H162</f>
        <v>74654</v>
      </c>
      <c r="G162" s="265">
        <f>+Sheet6!G266</f>
        <v>13654</v>
      </c>
      <c r="H162" s="282">
        <f>+Sheet6!H266</f>
        <v>61000</v>
      </c>
    </row>
    <row r="163" spans="1:8" hidden="1" x14ac:dyDescent="0.2">
      <c r="A163" s="81">
        <v>2530</v>
      </c>
      <c r="B163" s="91" t="s">
        <v>124</v>
      </c>
      <c r="C163" s="82" t="s">
        <v>28</v>
      </c>
      <c r="D163" s="83" t="s">
        <v>22</v>
      </c>
      <c r="E163" s="84" t="s">
        <v>129</v>
      </c>
      <c r="F163" s="265"/>
      <c r="G163" s="260"/>
      <c r="H163" s="265"/>
    </row>
    <row r="164" spans="1:8" hidden="1" x14ac:dyDescent="0.2">
      <c r="A164" s="81"/>
      <c r="B164" s="75"/>
      <c r="C164" s="82"/>
      <c r="D164" s="83"/>
      <c r="E164" s="80" t="s">
        <v>7</v>
      </c>
      <c r="F164" s="265"/>
      <c r="G164" s="266"/>
      <c r="H164" s="265"/>
    </row>
    <row r="165" spans="1:8" s="9" customFormat="1" ht="18" hidden="1" customHeight="1" x14ac:dyDescent="0.2">
      <c r="A165" s="81">
        <v>2531</v>
      </c>
      <c r="B165" s="93" t="s">
        <v>124</v>
      </c>
      <c r="C165" s="86" t="s">
        <v>28</v>
      </c>
      <c r="D165" s="87" t="s">
        <v>5</v>
      </c>
      <c r="E165" s="80" t="s">
        <v>129</v>
      </c>
      <c r="F165" s="263"/>
      <c r="G165" s="264"/>
      <c r="H165" s="263"/>
    </row>
    <row r="166" spans="1:8" ht="15" hidden="1" customHeight="1" x14ac:dyDescent="0.2">
      <c r="A166" s="81">
        <v>2540</v>
      </c>
      <c r="B166" s="91" t="s">
        <v>124</v>
      </c>
      <c r="C166" s="82" t="s">
        <v>37</v>
      </c>
      <c r="D166" s="83" t="s">
        <v>22</v>
      </c>
      <c r="E166" s="84" t="s">
        <v>130</v>
      </c>
      <c r="F166" s="259"/>
      <c r="G166" s="260"/>
      <c r="H166" s="259"/>
    </row>
    <row r="167" spans="1:8" ht="13.5" hidden="1" customHeight="1" x14ac:dyDescent="0.2">
      <c r="A167" s="81"/>
      <c r="B167" s="75"/>
      <c r="C167" s="82"/>
      <c r="D167" s="83"/>
      <c r="E167" s="80" t="s">
        <v>7</v>
      </c>
      <c r="F167" s="265"/>
      <c r="G167" s="266"/>
      <c r="H167" s="265"/>
    </row>
    <row r="168" spans="1:8" s="9" customFormat="1" ht="15.75" hidden="1" customHeight="1" x14ac:dyDescent="0.2">
      <c r="A168" s="81">
        <v>2541</v>
      </c>
      <c r="B168" s="93" t="s">
        <v>124</v>
      </c>
      <c r="C168" s="86" t="s">
        <v>37</v>
      </c>
      <c r="D168" s="87" t="s">
        <v>5</v>
      </c>
      <c r="E168" s="80" t="s">
        <v>130</v>
      </c>
      <c r="F168" s="283"/>
      <c r="G168" s="284"/>
      <c r="H168" s="283"/>
    </row>
    <row r="169" spans="1:8" ht="15" hidden="1" customHeight="1" x14ac:dyDescent="0.2">
      <c r="A169" s="81">
        <v>2550</v>
      </c>
      <c r="B169" s="91" t="s">
        <v>124</v>
      </c>
      <c r="C169" s="82" t="s">
        <v>40</v>
      </c>
      <c r="D169" s="83" t="s">
        <v>22</v>
      </c>
      <c r="E169" s="84" t="s">
        <v>131</v>
      </c>
      <c r="F169" s="265"/>
      <c r="G169" s="266"/>
      <c r="H169" s="265"/>
    </row>
    <row r="170" spans="1:8" ht="12.75" hidden="1" customHeight="1" x14ac:dyDescent="0.2">
      <c r="A170" s="81"/>
      <c r="B170" s="75"/>
      <c r="C170" s="82"/>
      <c r="D170" s="83"/>
      <c r="E170" s="80" t="s">
        <v>7</v>
      </c>
      <c r="F170" s="265"/>
      <c r="G170" s="266"/>
      <c r="H170" s="265"/>
    </row>
    <row r="171" spans="1:8" s="9" customFormat="1" ht="28.5" hidden="1" customHeight="1" x14ac:dyDescent="0.2">
      <c r="A171" s="81">
        <v>2551</v>
      </c>
      <c r="B171" s="93" t="s">
        <v>124</v>
      </c>
      <c r="C171" s="86" t="s">
        <v>40</v>
      </c>
      <c r="D171" s="87" t="s">
        <v>5</v>
      </c>
      <c r="E171" s="80" t="s">
        <v>131</v>
      </c>
      <c r="F171" s="263"/>
      <c r="G171" s="264"/>
      <c r="H171" s="263"/>
    </row>
    <row r="172" spans="1:8" hidden="1" x14ac:dyDescent="0.2">
      <c r="A172" s="81">
        <v>2560</v>
      </c>
      <c r="B172" s="91" t="s">
        <v>124</v>
      </c>
      <c r="C172" s="82" t="s">
        <v>43</v>
      </c>
      <c r="D172" s="83" t="s">
        <v>22</v>
      </c>
      <c r="E172" s="84" t="s">
        <v>132</v>
      </c>
      <c r="F172" s="265"/>
      <c r="G172" s="266"/>
      <c r="H172" s="265"/>
    </row>
    <row r="173" spans="1:8" ht="12" hidden="1" customHeight="1" x14ac:dyDescent="0.2">
      <c r="A173" s="81"/>
      <c r="B173" s="75"/>
      <c r="C173" s="82"/>
      <c r="D173" s="83"/>
      <c r="E173" s="80" t="s">
        <v>7</v>
      </c>
      <c r="F173" s="265"/>
      <c r="G173" s="266"/>
      <c r="H173" s="265"/>
    </row>
    <row r="174" spans="1:8" s="9" customFormat="1" ht="26.25" hidden="1" customHeight="1" x14ac:dyDescent="0.2">
      <c r="A174" s="81">
        <v>2561</v>
      </c>
      <c r="B174" s="93" t="s">
        <v>124</v>
      </c>
      <c r="C174" s="86" t="s">
        <v>43</v>
      </c>
      <c r="D174" s="87" t="s">
        <v>5</v>
      </c>
      <c r="E174" s="80" t="s">
        <v>132</v>
      </c>
      <c r="F174" s="263"/>
      <c r="G174" s="264"/>
      <c r="H174" s="263"/>
    </row>
    <row r="175" spans="1:8" ht="48.75" hidden="1" customHeight="1" x14ac:dyDescent="0.2">
      <c r="A175" s="90">
        <v>2600</v>
      </c>
      <c r="B175" s="91" t="s">
        <v>133</v>
      </c>
      <c r="C175" s="82" t="s">
        <v>22</v>
      </c>
      <c r="D175" s="83" t="s">
        <v>22</v>
      </c>
      <c r="E175" s="143" t="s">
        <v>134</v>
      </c>
      <c r="F175" s="263">
        <f>+G175+H175</f>
        <v>50000</v>
      </c>
      <c r="G175" s="263">
        <f>+G186+G185</f>
        <v>35000</v>
      </c>
      <c r="H175" s="263">
        <f>+H186+H185</f>
        <v>15000</v>
      </c>
    </row>
    <row r="176" spans="1:8" s="48" customFormat="1" ht="12.75" hidden="1" customHeight="1" x14ac:dyDescent="0.2">
      <c r="A176" s="79"/>
      <c r="B176" s="75"/>
      <c r="C176" s="76"/>
      <c r="D176" s="77"/>
      <c r="E176" s="80" t="s">
        <v>2</v>
      </c>
      <c r="F176" s="269"/>
      <c r="G176" s="270"/>
      <c r="H176" s="269"/>
    </row>
    <row r="177" spans="1:8" ht="11.25" hidden="1" customHeight="1" x14ac:dyDescent="0.2">
      <c r="A177" s="81">
        <v>2610</v>
      </c>
      <c r="B177" s="91" t="s">
        <v>133</v>
      </c>
      <c r="C177" s="82" t="s">
        <v>5</v>
      </c>
      <c r="D177" s="83" t="s">
        <v>22</v>
      </c>
      <c r="E177" s="84" t="s">
        <v>135</v>
      </c>
      <c r="F177" s="259"/>
      <c r="G177" s="260"/>
      <c r="H177" s="259"/>
    </row>
    <row r="178" spans="1:8" ht="14.25" hidden="1" customHeight="1" x14ac:dyDescent="0.2">
      <c r="A178" s="81"/>
      <c r="B178" s="75"/>
      <c r="C178" s="82"/>
      <c r="D178" s="83"/>
      <c r="E178" s="80" t="s">
        <v>7</v>
      </c>
      <c r="F178" s="265"/>
      <c r="G178" s="266"/>
      <c r="H178" s="265"/>
    </row>
    <row r="179" spans="1:8" s="9" customFormat="1" ht="16.5" hidden="1" customHeight="1" x14ac:dyDescent="0.2">
      <c r="A179" s="81">
        <v>2611</v>
      </c>
      <c r="B179" s="93" t="s">
        <v>133</v>
      </c>
      <c r="C179" s="86" t="s">
        <v>5</v>
      </c>
      <c r="D179" s="87" t="s">
        <v>5</v>
      </c>
      <c r="E179" s="80" t="s">
        <v>136</v>
      </c>
      <c r="F179" s="263"/>
      <c r="G179" s="264"/>
      <c r="H179" s="263"/>
    </row>
    <row r="180" spans="1:8" hidden="1" x14ac:dyDescent="0.2">
      <c r="A180" s="81">
        <v>2620</v>
      </c>
      <c r="B180" s="91" t="s">
        <v>133</v>
      </c>
      <c r="C180" s="82" t="s">
        <v>26</v>
      </c>
      <c r="D180" s="83" t="s">
        <v>22</v>
      </c>
      <c r="E180" s="84" t="s">
        <v>137</v>
      </c>
      <c r="F180" s="265"/>
      <c r="G180" s="266"/>
      <c r="H180" s="265"/>
    </row>
    <row r="181" spans="1:8" ht="12.75" hidden="1" customHeight="1" x14ac:dyDescent="0.2">
      <c r="A181" s="81"/>
      <c r="B181" s="75"/>
      <c r="C181" s="82"/>
      <c r="D181" s="83"/>
      <c r="E181" s="80" t="s">
        <v>7</v>
      </c>
      <c r="F181" s="265"/>
      <c r="G181" s="266"/>
      <c r="H181" s="265"/>
    </row>
    <row r="182" spans="1:8" s="9" customFormat="1" ht="15.75" hidden="1" customHeight="1" x14ac:dyDescent="0.2">
      <c r="A182" s="81">
        <v>2621</v>
      </c>
      <c r="B182" s="93" t="s">
        <v>133</v>
      </c>
      <c r="C182" s="86" t="s">
        <v>26</v>
      </c>
      <c r="D182" s="87" t="s">
        <v>5</v>
      </c>
      <c r="E182" s="80" t="s">
        <v>137</v>
      </c>
      <c r="F182" s="263"/>
      <c r="G182" s="264"/>
      <c r="H182" s="263"/>
    </row>
    <row r="183" spans="1:8" hidden="1" x14ac:dyDescent="0.2">
      <c r="A183" s="81">
        <v>2630</v>
      </c>
      <c r="B183" s="91" t="s">
        <v>133</v>
      </c>
      <c r="C183" s="82" t="s">
        <v>28</v>
      </c>
      <c r="D183" s="83" t="s">
        <v>22</v>
      </c>
      <c r="E183" s="84" t="s">
        <v>138</v>
      </c>
      <c r="F183" s="265"/>
      <c r="G183" s="266"/>
      <c r="H183" s="265"/>
    </row>
    <row r="184" spans="1:8" ht="12.75" hidden="1" customHeight="1" x14ac:dyDescent="0.2">
      <c r="A184" s="81"/>
      <c r="B184" s="75"/>
      <c r="C184" s="82"/>
      <c r="D184" s="83"/>
      <c r="E184" s="80" t="s">
        <v>7</v>
      </c>
      <c r="F184" s="265"/>
      <c r="G184" s="266"/>
      <c r="H184" s="265"/>
    </row>
    <row r="185" spans="1:8" s="9" customFormat="1" ht="15" hidden="1" customHeight="1" x14ac:dyDescent="0.2">
      <c r="A185" s="81">
        <v>2631</v>
      </c>
      <c r="B185" s="93" t="s">
        <v>133</v>
      </c>
      <c r="C185" s="86" t="s">
        <v>28</v>
      </c>
      <c r="D185" s="87" t="s">
        <v>5</v>
      </c>
      <c r="E185" s="80" t="s">
        <v>139</v>
      </c>
      <c r="F185" s="263">
        <f>+G185+H185</f>
        <v>0</v>
      </c>
      <c r="G185" s="264">
        <f>+Sheet6!G303</f>
        <v>0</v>
      </c>
      <c r="H185" s="263">
        <f>+Sheet6!H303</f>
        <v>0</v>
      </c>
    </row>
    <row r="186" spans="1:8" hidden="1" x14ac:dyDescent="0.2">
      <c r="A186" s="81">
        <v>2640</v>
      </c>
      <c r="B186" s="91" t="s">
        <v>133</v>
      </c>
      <c r="C186" s="82" t="s">
        <v>37</v>
      </c>
      <c r="D186" s="83" t="s">
        <v>22</v>
      </c>
      <c r="E186" s="84" t="s">
        <v>140</v>
      </c>
      <c r="F186" s="263">
        <f>+G186+H186</f>
        <v>50000</v>
      </c>
      <c r="G186" s="264">
        <f>+G188</f>
        <v>35000</v>
      </c>
      <c r="H186" s="263">
        <f>+H188</f>
        <v>15000</v>
      </c>
    </row>
    <row r="187" spans="1:8" ht="11.25" hidden="1" customHeight="1" x14ac:dyDescent="0.2">
      <c r="A187" s="81"/>
      <c r="B187" s="75"/>
      <c r="C187" s="82"/>
      <c r="D187" s="83"/>
      <c r="E187" s="80" t="s">
        <v>7</v>
      </c>
      <c r="F187" s="265"/>
      <c r="G187" s="266"/>
      <c r="H187" s="265"/>
    </row>
    <row r="188" spans="1:8" s="9" customFormat="1" ht="15" hidden="1" customHeight="1" x14ac:dyDescent="0.2">
      <c r="A188" s="81">
        <v>2641</v>
      </c>
      <c r="B188" s="93" t="s">
        <v>133</v>
      </c>
      <c r="C188" s="86" t="s">
        <v>37</v>
      </c>
      <c r="D188" s="87" t="s">
        <v>5</v>
      </c>
      <c r="E188" s="80" t="s">
        <v>141</v>
      </c>
      <c r="F188" s="265">
        <f>+G188+H188</f>
        <v>50000</v>
      </c>
      <c r="G188" s="266">
        <f>+Sheet6!G308</f>
        <v>35000</v>
      </c>
      <c r="H188" s="265">
        <f>+Sheet6!H308</f>
        <v>15000</v>
      </c>
    </row>
    <row r="189" spans="1:8" ht="27" hidden="1" x14ac:dyDescent="0.2">
      <c r="A189" s="81">
        <v>2650</v>
      </c>
      <c r="B189" s="91" t="s">
        <v>133</v>
      </c>
      <c r="C189" s="82" t="s">
        <v>40</v>
      </c>
      <c r="D189" s="83" t="s">
        <v>22</v>
      </c>
      <c r="E189" s="84" t="s">
        <v>142</v>
      </c>
      <c r="F189" s="265"/>
      <c r="G189" s="266"/>
      <c r="H189" s="265"/>
    </row>
    <row r="190" spans="1:8" ht="12.75" hidden="1" customHeight="1" x14ac:dyDescent="0.2">
      <c r="A190" s="81"/>
      <c r="B190" s="75"/>
      <c r="C190" s="82"/>
      <c r="D190" s="83"/>
      <c r="E190" s="80" t="s">
        <v>7</v>
      </c>
      <c r="F190" s="265"/>
      <c r="G190" s="266"/>
      <c r="H190" s="265"/>
    </row>
    <row r="191" spans="1:8" s="9" customFormat="1" ht="13.5" hidden="1" customHeight="1" x14ac:dyDescent="0.2">
      <c r="A191" s="81">
        <v>2651</v>
      </c>
      <c r="B191" s="93" t="s">
        <v>133</v>
      </c>
      <c r="C191" s="86" t="s">
        <v>40</v>
      </c>
      <c r="D191" s="87" t="s">
        <v>5</v>
      </c>
      <c r="E191" s="80" t="s">
        <v>142</v>
      </c>
      <c r="F191" s="263"/>
      <c r="G191" s="264"/>
      <c r="H191" s="263"/>
    </row>
    <row r="192" spans="1:8" ht="27" hidden="1" x14ac:dyDescent="0.2">
      <c r="A192" s="81">
        <v>2660</v>
      </c>
      <c r="B192" s="91" t="s">
        <v>133</v>
      </c>
      <c r="C192" s="82" t="s">
        <v>43</v>
      </c>
      <c r="D192" s="83" t="s">
        <v>22</v>
      </c>
      <c r="E192" s="84" t="s">
        <v>143</v>
      </c>
      <c r="F192" s="265"/>
      <c r="G192" s="266"/>
      <c r="H192" s="265"/>
    </row>
    <row r="193" spans="1:8" ht="12.75" hidden="1" customHeight="1" x14ac:dyDescent="0.2">
      <c r="A193" s="81"/>
      <c r="B193" s="75"/>
      <c r="C193" s="82"/>
      <c r="D193" s="83"/>
      <c r="E193" s="80" t="s">
        <v>7</v>
      </c>
      <c r="F193" s="265"/>
      <c r="G193" s="266"/>
      <c r="H193" s="265"/>
    </row>
    <row r="194" spans="1:8" s="9" customFormat="1" ht="13.5" hidden="1" customHeight="1" x14ac:dyDescent="0.2">
      <c r="A194" s="81">
        <v>2661</v>
      </c>
      <c r="B194" s="93" t="s">
        <v>133</v>
      </c>
      <c r="C194" s="86" t="s">
        <v>43</v>
      </c>
      <c r="D194" s="87" t="s">
        <v>5</v>
      </c>
      <c r="E194" s="80" t="s">
        <v>143</v>
      </c>
      <c r="F194" s="263"/>
      <c r="G194" s="264"/>
      <c r="H194" s="263"/>
    </row>
    <row r="195" spans="1:8" ht="26.25" hidden="1" customHeight="1" x14ac:dyDescent="0.2">
      <c r="A195" s="90">
        <v>2700</v>
      </c>
      <c r="B195" s="91" t="s">
        <v>144</v>
      </c>
      <c r="C195" s="82" t="s">
        <v>22</v>
      </c>
      <c r="D195" s="83" t="s">
        <v>22</v>
      </c>
      <c r="E195" s="94" t="s">
        <v>145</v>
      </c>
      <c r="F195" s="265">
        <f>+G195+H195</f>
        <v>0</v>
      </c>
      <c r="G195" s="265">
        <f>+G199+G200+G201+G202</f>
        <v>0</v>
      </c>
      <c r="H195" s="265">
        <f>+H199+H200+H201+H202</f>
        <v>0</v>
      </c>
    </row>
    <row r="196" spans="1:8" s="48" customFormat="1" ht="13.5" hidden="1" customHeight="1" x14ac:dyDescent="0.2">
      <c r="A196" s="79"/>
      <c r="B196" s="75"/>
      <c r="C196" s="76"/>
      <c r="D196" s="77"/>
      <c r="E196" s="80" t="s">
        <v>2</v>
      </c>
      <c r="F196" s="269"/>
      <c r="G196" s="270"/>
      <c r="H196" s="269"/>
    </row>
    <row r="197" spans="1:8" ht="15" hidden="1" customHeight="1" x14ac:dyDescent="0.2">
      <c r="A197" s="81">
        <v>2710</v>
      </c>
      <c r="B197" s="91" t="s">
        <v>144</v>
      </c>
      <c r="C197" s="82" t="s">
        <v>5</v>
      </c>
      <c r="D197" s="83" t="s">
        <v>22</v>
      </c>
      <c r="E197" s="84" t="s">
        <v>146</v>
      </c>
      <c r="F197" s="259"/>
      <c r="G197" s="260"/>
      <c r="H197" s="259"/>
    </row>
    <row r="198" spans="1:8" ht="13.5" hidden="1" customHeight="1" x14ac:dyDescent="0.2">
      <c r="A198" s="81"/>
      <c r="B198" s="75"/>
      <c r="C198" s="82"/>
      <c r="D198" s="83"/>
      <c r="E198" s="80" t="s">
        <v>7</v>
      </c>
      <c r="F198" s="265"/>
      <c r="G198" s="266"/>
      <c r="H198" s="265"/>
    </row>
    <row r="199" spans="1:8" s="9" customFormat="1" hidden="1" x14ac:dyDescent="0.2">
      <c r="A199" s="81">
        <v>2711</v>
      </c>
      <c r="B199" s="93" t="s">
        <v>144</v>
      </c>
      <c r="C199" s="86" t="s">
        <v>5</v>
      </c>
      <c r="D199" s="87" t="s">
        <v>5</v>
      </c>
      <c r="E199" s="80" t="s">
        <v>147</v>
      </c>
      <c r="F199" s="263"/>
      <c r="G199" s="264"/>
      <c r="H199" s="263"/>
    </row>
    <row r="200" spans="1:8" hidden="1" x14ac:dyDescent="0.2">
      <c r="A200" s="81">
        <v>2712</v>
      </c>
      <c r="B200" s="93" t="s">
        <v>144</v>
      </c>
      <c r="C200" s="86" t="s">
        <v>5</v>
      </c>
      <c r="D200" s="87" t="s">
        <v>26</v>
      </c>
      <c r="E200" s="80" t="s">
        <v>148</v>
      </c>
      <c r="F200" s="265"/>
      <c r="G200" s="266"/>
      <c r="H200" s="265"/>
    </row>
    <row r="201" spans="1:8" hidden="1" x14ac:dyDescent="0.2">
      <c r="A201" s="81">
        <v>2713</v>
      </c>
      <c r="B201" s="93" t="s">
        <v>144</v>
      </c>
      <c r="C201" s="86" t="s">
        <v>5</v>
      </c>
      <c r="D201" s="87" t="s">
        <v>28</v>
      </c>
      <c r="E201" s="80" t="s">
        <v>149</v>
      </c>
      <c r="F201" s="265"/>
      <c r="G201" s="266"/>
      <c r="H201" s="265"/>
    </row>
    <row r="202" spans="1:8" hidden="1" x14ac:dyDescent="0.2">
      <c r="A202" s="81">
        <v>2720</v>
      </c>
      <c r="B202" s="91" t="s">
        <v>144</v>
      </c>
      <c r="C202" s="82" t="s">
        <v>26</v>
      </c>
      <c r="D202" s="83" t="s">
        <v>22</v>
      </c>
      <c r="E202" s="84" t="s">
        <v>150</v>
      </c>
      <c r="F202" s="265">
        <f>+F204</f>
        <v>0</v>
      </c>
      <c r="G202" s="266">
        <f>+G204</f>
        <v>0</v>
      </c>
      <c r="H202" s="265">
        <f>+H204</f>
        <v>0</v>
      </c>
    </row>
    <row r="203" spans="1:8" ht="12" hidden="1" customHeight="1" x14ac:dyDescent="0.2">
      <c r="A203" s="81"/>
      <c r="B203" s="75"/>
      <c r="C203" s="82"/>
      <c r="D203" s="83"/>
      <c r="E203" s="80" t="s">
        <v>7</v>
      </c>
      <c r="F203" s="265"/>
      <c r="G203" s="266"/>
      <c r="H203" s="265"/>
    </row>
    <row r="204" spans="1:8" s="9" customFormat="1" ht="15" hidden="1" customHeight="1" x14ac:dyDescent="0.2">
      <c r="A204" s="81">
        <v>2721</v>
      </c>
      <c r="B204" s="93" t="s">
        <v>144</v>
      </c>
      <c r="C204" s="86" t="s">
        <v>26</v>
      </c>
      <c r="D204" s="87" t="s">
        <v>5</v>
      </c>
      <c r="E204" s="80" t="s">
        <v>151</v>
      </c>
      <c r="F204" s="263">
        <f>+G204+H204</f>
        <v>0</v>
      </c>
      <c r="G204" s="264">
        <f>+Sheet6!G336</f>
        <v>0</v>
      </c>
      <c r="H204" s="263">
        <f>+Sheet6!H336</f>
        <v>0</v>
      </c>
    </row>
    <row r="205" spans="1:8" hidden="1" x14ac:dyDescent="0.2">
      <c r="A205" s="81">
        <v>2722</v>
      </c>
      <c r="B205" s="93" t="s">
        <v>144</v>
      </c>
      <c r="C205" s="86" t="s">
        <v>26</v>
      </c>
      <c r="D205" s="87" t="s">
        <v>26</v>
      </c>
      <c r="E205" s="80" t="s">
        <v>152</v>
      </c>
      <c r="F205" s="265"/>
      <c r="G205" s="266"/>
      <c r="H205" s="265"/>
    </row>
    <row r="206" spans="1:8" ht="12.75" hidden="1" customHeight="1" x14ac:dyDescent="0.2">
      <c r="A206" s="81">
        <v>2723</v>
      </c>
      <c r="B206" s="93" t="s">
        <v>144</v>
      </c>
      <c r="C206" s="86" t="s">
        <v>26</v>
      </c>
      <c r="D206" s="87" t="s">
        <v>28</v>
      </c>
      <c r="E206" s="80" t="s">
        <v>153</v>
      </c>
      <c r="F206" s="265"/>
      <c r="G206" s="266"/>
      <c r="H206" s="265"/>
    </row>
    <row r="207" spans="1:8" hidden="1" x14ac:dyDescent="0.2">
      <c r="A207" s="79">
        <v>2724</v>
      </c>
      <c r="B207" s="85" t="s">
        <v>144</v>
      </c>
      <c r="C207" s="141" t="s">
        <v>26</v>
      </c>
      <c r="D207" s="142" t="s">
        <v>37</v>
      </c>
      <c r="E207" s="89" t="s">
        <v>154</v>
      </c>
      <c r="F207" s="259"/>
      <c r="G207" s="260"/>
      <c r="H207" s="259"/>
    </row>
    <row r="208" spans="1:8" hidden="1" x14ac:dyDescent="0.2">
      <c r="A208" s="81">
        <v>2730</v>
      </c>
      <c r="B208" s="91" t="s">
        <v>144</v>
      </c>
      <c r="C208" s="82" t="s">
        <v>28</v>
      </c>
      <c r="D208" s="83" t="s">
        <v>22</v>
      </c>
      <c r="E208" s="84" t="s">
        <v>155</v>
      </c>
      <c r="F208" s="265"/>
      <c r="G208" s="266"/>
      <c r="H208" s="265"/>
    </row>
    <row r="209" spans="1:9" ht="11.25" hidden="1" customHeight="1" x14ac:dyDescent="0.2">
      <c r="A209" s="81"/>
      <c r="B209" s="75"/>
      <c r="C209" s="82"/>
      <c r="D209" s="83"/>
      <c r="E209" s="80" t="s">
        <v>7</v>
      </c>
      <c r="F209" s="265"/>
      <c r="G209" s="266"/>
      <c r="H209" s="265"/>
    </row>
    <row r="210" spans="1:9" s="9" customFormat="1" ht="13.5" hidden="1" customHeight="1" x14ac:dyDescent="0.2">
      <c r="A210" s="81">
        <v>2731</v>
      </c>
      <c r="B210" s="93" t="s">
        <v>144</v>
      </c>
      <c r="C210" s="86" t="s">
        <v>28</v>
      </c>
      <c r="D210" s="87" t="s">
        <v>5</v>
      </c>
      <c r="E210" s="80" t="s">
        <v>156</v>
      </c>
      <c r="F210" s="263"/>
      <c r="G210" s="264"/>
      <c r="H210" s="263"/>
    </row>
    <row r="211" spans="1:9" ht="15" hidden="1" customHeight="1" x14ac:dyDescent="0.2">
      <c r="A211" s="81">
        <v>2732</v>
      </c>
      <c r="B211" s="93" t="s">
        <v>144</v>
      </c>
      <c r="C211" s="86" t="s">
        <v>28</v>
      </c>
      <c r="D211" s="87" t="s">
        <v>26</v>
      </c>
      <c r="E211" s="80" t="s">
        <v>157</v>
      </c>
      <c r="F211" s="265"/>
      <c r="G211" s="266"/>
      <c r="H211" s="265"/>
    </row>
    <row r="212" spans="1:9" ht="18" hidden="1" customHeight="1" x14ac:dyDescent="0.2">
      <c r="A212" s="81">
        <v>2733</v>
      </c>
      <c r="B212" s="93" t="s">
        <v>144</v>
      </c>
      <c r="C212" s="86" t="s">
        <v>28</v>
      </c>
      <c r="D212" s="87" t="s">
        <v>28</v>
      </c>
      <c r="E212" s="80" t="s">
        <v>158</v>
      </c>
      <c r="F212" s="265"/>
      <c r="G212" s="266"/>
      <c r="H212" s="265"/>
    </row>
    <row r="213" spans="1:9" ht="16.5" hidden="1" customHeight="1" thickBot="1" x14ac:dyDescent="0.25">
      <c r="A213" s="104">
        <v>2734</v>
      </c>
      <c r="B213" s="137" t="s">
        <v>144</v>
      </c>
      <c r="C213" s="138" t="s">
        <v>28</v>
      </c>
      <c r="D213" s="139" t="s">
        <v>37</v>
      </c>
      <c r="E213" s="140" t="s">
        <v>159</v>
      </c>
      <c r="F213" s="275"/>
      <c r="G213" s="276"/>
      <c r="H213" s="275"/>
    </row>
    <row r="214" spans="1:9" hidden="1" x14ac:dyDescent="0.2">
      <c r="A214" s="79">
        <v>2740</v>
      </c>
      <c r="B214" s="75" t="s">
        <v>144</v>
      </c>
      <c r="C214" s="76" t="s">
        <v>37</v>
      </c>
      <c r="D214" s="77" t="s">
        <v>22</v>
      </c>
      <c r="E214" s="151" t="s">
        <v>160</v>
      </c>
      <c r="F214" s="259"/>
      <c r="G214" s="260"/>
      <c r="H214" s="259"/>
    </row>
    <row r="215" spans="1:9" ht="11.25" hidden="1" customHeight="1" x14ac:dyDescent="0.2">
      <c r="A215" s="81"/>
      <c r="B215" s="75"/>
      <c r="C215" s="82"/>
      <c r="D215" s="83"/>
      <c r="E215" s="80" t="s">
        <v>7</v>
      </c>
      <c r="F215" s="265"/>
      <c r="G215" s="266"/>
      <c r="H215" s="265"/>
    </row>
    <row r="216" spans="1:9" s="9" customFormat="1" ht="13.5" hidden="1" customHeight="1" x14ac:dyDescent="0.2">
      <c r="A216" s="81">
        <v>2741</v>
      </c>
      <c r="B216" s="93" t="s">
        <v>144</v>
      </c>
      <c r="C216" s="86" t="s">
        <v>37</v>
      </c>
      <c r="D216" s="87" t="s">
        <v>5</v>
      </c>
      <c r="E216" s="80" t="s">
        <v>160</v>
      </c>
      <c r="F216" s="263"/>
      <c r="G216" s="264"/>
      <c r="H216" s="263"/>
    </row>
    <row r="217" spans="1:9" ht="27" hidden="1" x14ac:dyDescent="0.2">
      <c r="A217" s="81">
        <v>2750</v>
      </c>
      <c r="B217" s="91" t="s">
        <v>144</v>
      </c>
      <c r="C217" s="82" t="s">
        <v>40</v>
      </c>
      <c r="D217" s="83" t="s">
        <v>22</v>
      </c>
      <c r="E217" s="84" t="s">
        <v>161</v>
      </c>
      <c r="F217" s="265"/>
      <c r="G217" s="266"/>
      <c r="H217" s="265"/>
    </row>
    <row r="218" spans="1:9" ht="12" hidden="1" customHeight="1" x14ac:dyDescent="0.2">
      <c r="A218" s="81"/>
      <c r="B218" s="75"/>
      <c r="C218" s="82"/>
      <c r="D218" s="83"/>
      <c r="E218" s="80" t="s">
        <v>7</v>
      </c>
      <c r="F218" s="259"/>
      <c r="G218" s="260"/>
      <c r="H218" s="259"/>
    </row>
    <row r="219" spans="1:9" s="9" customFormat="1" ht="27.75" hidden="1" customHeight="1" x14ac:dyDescent="0.2">
      <c r="A219" s="81">
        <v>2751</v>
      </c>
      <c r="B219" s="93" t="s">
        <v>144</v>
      </c>
      <c r="C219" s="86" t="s">
        <v>40</v>
      </c>
      <c r="D219" s="87" t="s">
        <v>5</v>
      </c>
      <c r="E219" s="80" t="s">
        <v>161</v>
      </c>
      <c r="F219" s="263"/>
      <c r="G219" s="264"/>
      <c r="H219" s="263"/>
    </row>
    <row r="220" spans="1:9" ht="15.75" hidden="1" customHeight="1" x14ac:dyDescent="0.2">
      <c r="A220" s="81">
        <v>2760</v>
      </c>
      <c r="B220" s="91" t="s">
        <v>144</v>
      </c>
      <c r="C220" s="82" t="s">
        <v>43</v>
      </c>
      <c r="D220" s="83" t="s">
        <v>22</v>
      </c>
      <c r="E220" s="84" t="s">
        <v>162</v>
      </c>
      <c r="F220" s="265"/>
      <c r="G220" s="266"/>
      <c r="H220" s="265"/>
    </row>
    <row r="221" spans="1:9" ht="12" hidden="1" customHeight="1" x14ac:dyDescent="0.2">
      <c r="A221" s="81"/>
      <c r="B221" s="75"/>
      <c r="C221" s="82"/>
      <c r="D221" s="83"/>
      <c r="E221" s="80" t="s">
        <v>7</v>
      </c>
      <c r="F221" s="265"/>
      <c r="G221" s="266"/>
      <c r="H221" s="265"/>
    </row>
    <row r="222" spans="1:9" s="9" customFormat="1" ht="15.75" hidden="1" customHeight="1" x14ac:dyDescent="0.2">
      <c r="A222" s="81">
        <v>2761</v>
      </c>
      <c r="B222" s="93" t="s">
        <v>144</v>
      </c>
      <c r="C222" s="86" t="s">
        <v>43</v>
      </c>
      <c r="D222" s="87" t="s">
        <v>5</v>
      </c>
      <c r="E222" s="80" t="s">
        <v>163</v>
      </c>
      <c r="F222" s="263"/>
      <c r="G222" s="264"/>
      <c r="H222" s="263"/>
    </row>
    <row r="223" spans="1:9" hidden="1" x14ac:dyDescent="0.2">
      <c r="A223" s="81">
        <v>2762</v>
      </c>
      <c r="B223" s="93" t="s">
        <v>144</v>
      </c>
      <c r="C223" s="86" t="s">
        <v>43</v>
      </c>
      <c r="D223" s="87" t="s">
        <v>26</v>
      </c>
      <c r="E223" s="80" t="s">
        <v>162</v>
      </c>
      <c r="F223" s="265"/>
      <c r="G223" s="266"/>
      <c r="H223" s="265"/>
    </row>
    <row r="224" spans="1:9" ht="24.75" hidden="1" customHeight="1" x14ac:dyDescent="0.2">
      <c r="A224" s="90">
        <v>2800</v>
      </c>
      <c r="B224" s="91" t="s">
        <v>164</v>
      </c>
      <c r="C224" s="82" t="s">
        <v>22</v>
      </c>
      <c r="D224" s="83" t="s">
        <v>22</v>
      </c>
      <c r="E224" s="143" t="s">
        <v>165</v>
      </c>
      <c r="F224" s="285">
        <f>+G224+H224</f>
        <v>85900</v>
      </c>
      <c r="G224" s="285">
        <f>+G229+G228</f>
        <v>85900</v>
      </c>
      <c r="H224" s="285">
        <f>+H229+H228</f>
        <v>0</v>
      </c>
      <c r="I224" s="313"/>
    </row>
    <row r="225" spans="1:8" s="48" customFormat="1" ht="13.5" hidden="1" customHeight="1" x14ac:dyDescent="0.2">
      <c r="A225" s="79"/>
      <c r="B225" s="75"/>
      <c r="C225" s="76"/>
      <c r="D225" s="77"/>
      <c r="E225" s="80" t="s">
        <v>2</v>
      </c>
      <c r="F225" s="271"/>
      <c r="G225" s="269"/>
      <c r="H225" s="269"/>
    </row>
    <row r="226" spans="1:8" ht="15" hidden="1" customHeight="1" x14ac:dyDescent="0.2">
      <c r="A226" s="81">
        <v>2810</v>
      </c>
      <c r="B226" s="93" t="s">
        <v>164</v>
      </c>
      <c r="C226" s="86" t="s">
        <v>5</v>
      </c>
      <c r="D226" s="87" t="s">
        <v>22</v>
      </c>
      <c r="E226" s="84" t="s">
        <v>166</v>
      </c>
      <c r="F226" s="259">
        <v>0</v>
      </c>
      <c r="G226" s="260">
        <v>0</v>
      </c>
      <c r="H226" s="259">
        <v>0</v>
      </c>
    </row>
    <row r="227" spans="1:8" ht="12.75" hidden="1" customHeight="1" x14ac:dyDescent="0.2">
      <c r="A227" s="81"/>
      <c r="B227" s="75"/>
      <c r="C227" s="82"/>
      <c r="D227" s="83"/>
      <c r="E227" s="80" t="s">
        <v>7</v>
      </c>
      <c r="F227" s="265"/>
      <c r="G227" s="266"/>
      <c r="H227" s="265"/>
    </row>
    <row r="228" spans="1:8" s="9" customFormat="1" ht="14.25" hidden="1" customHeight="1" x14ac:dyDescent="0.2">
      <c r="A228" s="81">
        <v>2811</v>
      </c>
      <c r="B228" s="93" t="s">
        <v>164</v>
      </c>
      <c r="C228" s="86" t="s">
        <v>5</v>
      </c>
      <c r="D228" s="87" t="s">
        <v>5</v>
      </c>
      <c r="E228" s="80" t="s">
        <v>166</v>
      </c>
      <c r="F228" s="265">
        <f>+G228+H228</f>
        <v>20000</v>
      </c>
      <c r="G228" s="265">
        <f>+Sheet6!G370</f>
        <v>20000</v>
      </c>
      <c r="H228" s="265">
        <v>0</v>
      </c>
    </row>
    <row r="229" spans="1:8" hidden="1" x14ac:dyDescent="0.2">
      <c r="A229" s="81">
        <v>2820</v>
      </c>
      <c r="B229" s="91" t="s">
        <v>164</v>
      </c>
      <c r="C229" s="82" t="s">
        <v>26</v>
      </c>
      <c r="D229" s="83" t="s">
        <v>22</v>
      </c>
      <c r="E229" s="84" t="s">
        <v>167</v>
      </c>
      <c r="F229" s="265">
        <f>+G229+H229</f>
        <v>65900</v>
      </c>
      <c r="G229" s="266">
        <f>G233+G234</f>
        <v>65900</v>
      </c>
      <c r="H229" s="265">
        <v>0</v>
      </c>
    </row>
    <row r="230" spans="1:8" ht="11.25" hidden="1" customHeight="1" x14ac:dyDescent="0.2">
      <c r="A230" s="81"/>
      <c r="B230" s="75"/>
      <c r="C230" s="82"/>
      <c r="D230" s="83"/>
      <c r="E230" s="80" t="s">
        <v>7</v>
      </c>
      <c r="F230" s="265"/>
      <c r="G230" s="266"/>
      <c r="H230" s="265"/>
    </row>
    <row r="231" spans="1:8" s="9" customFormat="1" ht="12.75" hidden="1" customHeight="1" x14ac:dyDescent="0.2">
      <c r="A231" s="81">
        <v>2821</v>
      </c>
      <c r="B231" s="93" t="s">
        <v>164</v>
      </c>
      <c r="C231" s="86" t="s">
        <v>26</v>
      </c>
      <c r="D231" s="87" t="s">
        <v>5</v>
      </c>
      <c r="E231" s="80" t="s">
        <v>168</v>
      </c>
      <c r="F231" s="263"/>
      <c r="G231" s="264"/>
      <c r="H231" s="263"/>
    </row>
    <row r="232" spans="1:8" hidden="1" x14ac:dyDescent="0.2">
      <c r="A232" s="81">
        <v>2822</v>
      </c>
      <c r="B232" s="93" t="s">
        <v>164</v>
      </c>
      <c r="C232" s="86" t="s">
        <v>26</v>
      </c>
      <c r="D232" s="87" t="s">
        <v>26</v>
      </c>
      <c r="E232" s="80" t="s">
        <v>169</v>
      </c>
      <c r="F232" s="265"/>
      <c r="G232" s="266"/>
      <c r="H232" s="265"/>
    </row>
    <row r="233" spans="1:8" hidden="1" x14ac:dyDescent="0.2">
      <c r="A233" s="81">
        <v>2823</v>
      </c>
      <c r="B233" s="93" t="s">
        <v>164</v>
      </c>
      <c r="C233" s="86" t="s">
        <v>26</v>
      </c>
      <c r="D233" s="87" t="s">
        <v>28</v>
      </c>
      <c r="E233" s="80" t="s">
        <v>170</v>
      </c>
      <c r="F233" s="265">
        <f>+G233+H233</f>
        <v>0</v>
      </c>
      <c r="G233" s="266">
        <f>+Sheet6!G379</f>
        <v>0</v>
      </c>
      <c r="H233" s="265"/>
    </row>
    <row r="234" spans="1:8" hidden="1" x14ac:dyDescent="0.2">
      <c r="A234" s="81">
        <v>2824</v>
      </c>
      <c r="B234" s="93" t="s">
        <v>164</v>
      </c>
      <c r="C234" s="86" t="s">
        <v>26</v>
      </c>
      <c r="D234" s="87" t="s">
        <v>37</v>
      </c>
      <c r="E234" s="80" t="s">
        <v>171</v>
      </c>
      <c r="F234" s="265">
        <f>+G234+H234</f>
        <v>65900</v>
      </c>
      <c r="G234" s="265">
        <f>+Sheet6!G382</f>
        <v>65900</v>
      </c>
      <c r="H234" s="265">
        <v>0</v>
      </c>
    </row>
    <row r="235" spans="1:8" hidden="1" x14ac:dyDescent="0.2">
      <c r="A235" s="81">
        <v>2825</v>
      </c>
      <c r="B235" s="93" t="s">
        <v>164</v>
      </c>
      <c r="C235" s="86" t="s">
        <v>26</v>
      </c>
      <c r="D235" s="87" t="s">
        <v>40</v>
      </c>
      <c r="E235" s="80" t="s">
        <v>172</v>
      </c>
      <c r="F235" s="265"/>
      <c r="G235" s="266"/>
      <c r="H235" s="265"/>
    </row>
    <row r="236" spans="1:8" ht="11.25" hidden="1" customHeight="1" x14ac:dyDescent="0.2">
      <c r="A236" s="81">
        <v>2826</v>
      </c>
      <c r="B236" s="93" t="s">
        <v>164</v>
      </c>
      <c r="C236" s="86" t="s">
        <v>26</v>
      </c>
      <c r="D236" s="87" t="s">
        <v>43</v>
      </c>
      <c r="E236" s="80" t="s">
        <v>173</v>
      </c>
      <c r="F236" s="265"/>
      <c r="G236" s="266"/>
      <c r="H236" s="265"/>
    </row>
    <row r="237" spans="1:8" ht="27" hidden="1" x14ac:dyDescent="0.2">
      <c r="A237" s="81">
        <v>2827</v>
      </c>
      <c r="B237" s="93" t="s">
        <v>164</v>
      </c>
      <c r="C237" s="86" t="s">
        <v>26</v>
      </c>
      <c r="D237" s="87" t="s">
        <v>46</v>
      </c>
      <c r="E237" s="80" t="s">
        <v>174</v>
      </c>
      <c r="F237" s="265"/>
      <c r="G237" s="266"/>
      <c r="H237" s="265"/>
    </row>
    <row r="238" spans="1:8" ht="27" hidden="1" x14ac:dyDescent="0.2">
      <c r="A238" s="81">
        <v>2830</v>
      </c>
      <c r="B238" s="91" t="s">
        <v>164</v>
      </c>
      <c r="C238" s="82" t="s">
        <v>28</v>
      </c>
      <c r="D238" s="83" t="s">
        <v>22</v>
      </c>
      <c r="E238" s="84" t="s">
        <v>175</v>
      </c>
      <c r="F238" s="265"/>
      <c r="G238" s="266"/>
      <c r="H238" s="265"/>
    </row>
    <row r="239" spans="1:8" ht="13.5" hidden="1" customHeight="1" x14ac:dyDescent="0.2">
      <c r="A239" s="81"/>
      <c r="B239" s="75"/>
      <c r="C239" s="82"/>
      <c r="D239" s="83"/>
      <c r="E239" s="80" t="s">
        <v>7</v>
      </c>
      <c r="F239" s="265"/>
      <c r="G239" s="266"/>
      <c r="H239" s="265"/>
    </row>
    <row r="240" spans="1:8" s="9" customFormat="1" ht="15" hidden="1" customHeight="1" x14ac:dyDescent="0.2">
      <c r="A240" s="81">
        <v>2831</v>
      </c>
      <c r="B240" s="93" t="s">
        <v>164</v>
      </c>
      <c r="C240" s="86" t="s">
        <v>28</v>
      </c>
      <c r="D240" s="87" t="s">
        <v>5</v>
      </c>
      <c r="E240" s="80" t="s">
        <v>176</v>
      </c>
      <c r="F240" s="263"/>
      <c r="G240" s="264"/>
      <c r="H240" s="263"/>
    </row>
    <row r="241" spans="1:8" hidden="1" x14ac:dyDescent="0.2">
      <c r="A241" s="81">
        <v>2832</v>
      </c>
      <c r="B241" s="93" t="s">
        <v>164</v>
      </c>
      <c r="C241" s="86" t="s">
        <v>28</v>
      </c>
      <c r="D241" s="87" t="s">
        <v>26</v>
      </c>
      <c r="E241" s="80" t="s">
        <v>177</v>
      </c>
      <c r="F241" s="265"/>
      <c r="G241" s="266"/>
      <c r="H241" s="265"/>
    </row>
    <row r="242" spans="1:8" hidden="1" x14ac:dyDescent="0.2">
      <c r="A242" s="81">
        <v>2833</v>
      </c>
      <c r="B242" s="93" t="s">
        <v>164</v>
      </c>
      <c r="C242" s="86" t="s">
        <v>28</v>
      </c>
      <c r="D242" s="87" t="s">
        <v>28</v>
      </c>
      <c r="E242" s="80" t="s">
        <v>178</v>
      </c>
      <c r="F242" s="265"/>
      <c r="G242" s="266"/>
      <c r="H242" s="265"/>
    </row>
    <row r="243" spans="1:8" hidden="1" x14ac:dyDescent="0.2">
      <c r="A243" s="81">
        <v>2840</v>
      </c>
      <c r="B243" s="91" t="s">
        <v>164</v>
      </c>
      <c r="C243" s="82" t="s">
        <v>37</v>
      </c>
      <c r="D243" s="83" t="s">
        <v>22</v>
      </c>
      <c r="E243" s="84" t="s">
        <v>179</v>
      </c>
      <c r="F243" s="265"/>
      <c r="G243" s="266"/>
      <c r="H243" s="265"/>
    </row>
    <row r="244" spans="1:8" ht="12" hidden="1" customHeight="1" x14ac:dyDescent="0.2">
      <c r="A244" s="81"/>
      <c r="B244" s="75"/>
      <c r="C244" s="82"/>
      <c r="D244" s="83"/>
      <c r="E244" s="80" t="s">
        <v>7</v>
      </c>
      <c r="F244" s="265"/>
      <c r="G244" s="266"/>
      <c r="H244" s="265"/>
    </row>
    <row r="245" spans="1:8" s="9" customFormat="1" ht="15" hidden="1" customHeight="1" x14ac:dyDescent="0.2">
      <c r="A245" s="81">
        <v>2841</v>
      </c>
      <c r="B245" s="93" t="s">
        <v>164</v>
      </c>
      <c r="C245" s="86" t="s">
        <v>37</v>
      </c>
      <c r="D245" s="87" t="s">
        <v>5</v>
      </c>
      <c r="E245" s="80" t="s">
        <v>180</v>
      </c>
      <c r="F245" s="263"/>
      <c r="G245" s="264"/>
      <c r="H245" s="263"/>
    </row>
    <row r="246" spans="1:8" ht="14.25" hidden="1" customHeight="1" x14ac:dyDescent="0.2">
      <c r="A246" s="81">
        <v>2842</v>
      </c>
      <c r="B246" s="93" t="s">
        <v>164</v>
      </c>
      <c r="C246" s="86" t="s">
        <v>37</v>
      </c>
      <c r="D246" s="87" t="s">
        <v>26</v>
      </c>
      <c r="E246" s="80" t="s">
        <v>181</v>
      </c>
      <c r="F246" s="265"/>
      <c r="G246" s="266"/>
      <c r="H246" s="265"/>
    </row>
    <row r="247" spans="1:8" ht="16.5" hidden="1" customHeight="1" x14ac:dyDescent="0.2">
      <c r="A247" s="81">
        <v>2843</v>
      </c>
      <c r="B247" s="93" t="s">
        <v>164</v>
      </c>
      <c r="C247" s="86" t="s">
        <v>37</v>
      </c>
      <c r="D247" s="87" t="s">
        <v>28</v>
      </c>
      <c r="E247" s="80" t="s">
        <v>179</v>
      </c>
      <c r="F247" s="265"/>
      <c r="G247" s="266"/>
      <c r="H247" s="265"/>
    </row>
    <row r="248" spans="1:8" ht="27" hidden="1" x14ac:dyDescent="0.2">
      <c r="A248" s="81">
        <v>2850</v>
      </c>
      <c r="B248" s="91" t="s">
        <v>164</v>
      </c>
      <c r="C248" s="82" t="s">
        <v>40</v>
      </c>
      <c r="D248" s="83" t="s">
        <v>22</v>
      </c>
      <c r="E248" s="95" t="s">
        <v>182</v>
      </c>
      <c r="F248" s="265"/>
      <c r="G248" s="266"/>
      <c r="H248" s="265"/>
    </row>
    <row r="249" spans="1:8" ht="12.75" hidden="1" customHeight="1" x14ac:dyDescent="0.2">
      <c r="A249" s="81"/>
      <c r="B249" s="75"/>
      <c r="C249" s="82"/>
      <c r="D249" s="83"/>
      <c r="E249" s="80" t="s">
        <v>7</v>
      </c>
      <c r="F249" s="265"/>
      <c r="G249" s="266"/>
      <c r="H249" s="265"/>
    </row>
    <row r="250" spans="1:8" s="9" customFormat="1" ht="17.25" hidden="1" customHeight="1" x14ac:dyDescent="0.2">
      <c r="A250" s="81">
        <v>2851</v>
      </c>
      <c r="B250" s="91" t="s">
        <v>164</v>
      </c>
      <c r="C250" s="82" t="s">
        <v>40</v>
      </c>
      <c r="D250" s="83" t="s">
        <v>5</v>
      </c>
      <c r="E250" s="96" t="s">
        <v>182</v>
      </c>
      <c r="F250" s="263"/>
      <c r="G250" s="264"/>
      <c r="H250" s="263"/>
    </row>
    <row r="251" spans="1:8" ht="15.75" hidden="1" customHeight="1" x14ac:dyDescent="0.2">
      <c r="A251" s="81">
        <v>2860</v>
      </c>
      <c r="B251" s="91" t="s">
        <v>164</v>
      </c>
      <c r="C251" s="82" t="s">
        <v>43</v>
      </c>
      <c r="D251" s="83" t="s">
        <v>22</v>
      </c>
      <c r="E251" s="95" t="s">
        <v>183</v>
      </c>
      <c r="F251" s="314">
        <f>+G251</f>
        <v>0</v>
      </c>
      <c r="G251" s="315">
        <f>+G253</f>
        <v>0</v>
      </c>
      <c r="H251" s="265">
        <v>0</v>
      </c>
    </row>
    <row r="252" spans="1:8" ht="13.5" hidden="1" customHeight="1" x14ac:dyDescent="0.2">
      <c r="A252" s="81"/>
      <c r="B252" s="75"/>
      <c r="C252" s="82"/>
      <c r="D252" s="83"/>
      <c r="E252" s="80" t="s">
        <v>7</v>
      </c>
      <c r="F252" s="265"/>
      <c r="G252" s="266"/>
      <c r="H252" s="265"/>
    </row>
    <row r="253" spans="1:8" s="9" customFormat="1" ht="14.25" hidden="1" customHeight="1" thickBot="1" x14ac:dyDescent="0.25">
      <c r="A253" s="97">
        <v>2861</v>
      </c>
      <c r="B253" s="299" t="s">
        <v>164</v>
      </c>
      <c r="C253" s="98" t="s">
        <v>43</v>
      </c>
      <c r="D253" s="99" t="s">
        <v>5</v>
      </c>
      <c r="E253" s="300" t="s">
        <v>183</v>
      </c>
      <c r="F253" s="316">
        <f>+G253</f>
        <v>0</v>
      </c>
      <c r="G253" s="317"/>
      <c r="H253" s="316">
        <v>0</v>
      </c>
    </row>
    <row r="254" spans="1:8" s="7" customFormat="1" ht="51.75" customHeight="1" thickBot="1" x14ac:dyDescent="0.25">
      <c r="A254" s="334">
        <v>2900</v>
      </c>
      <c r="B254" s="335" t="s">
        <v>184</v>
      </c>
      <c r="C254" s="335" t="s">
        <v>22</v>
      </c>
      <c r="D254" s="335" t="s">
        <v>22</v>
      </c>
      <c r="E254" s="336" t="s">
        <v>185</v>
      </c>
      <c r="F254" s="337">
        <f>+G254+H254</f>
        <v>13000</v>
      </c>
      <c r="G254" s="337">
        <v>13000</v>
      </c>
      <c r="H254" s="337">
        <f>+H256</f>
        <v>0</v>
      </c>
    </row>
    <row r="255" spans="1:8" s="48" customFormat="1" ht="12.75" customHeight="1" x14ac:dyDescent="0.2">
      <c r="A255" s="79"/>
      <c r="B255" s="75"/>
      <c r="C255" s="76"/>
      <c r="D255" s="77"/>
      <c r="E255" s="89" t="s">
        <v>2</v>
      </c>
      <c r="F255" s="292"/>
      <c r="G255" s="293"/>
      <c r="H255" s="298"/>
    </row>
    <row r="256" spans="1:8" ht="14.25" customHeight="1" x14ac:dyDescent="0.2">
      <c r="A256" s="81">
        <v>2910</v>
      </c>
      <c r="B256" s="91" t="s">
        <v>184</v>
      </c>
      <c r="C256" s="82" t="s">
        <v>5</v>
      </c>
      <c r="D256" s="83" t="s">
        <v>22</v>
      </c>
      <c r="E256" s="84" t="s">
        <v>186</v>
      </c>
      <c r="F256" s="259">
        <f>+G256+H256</f>
        <v>13000</v>
      </c>
      <c r="G256" s="260">
        <f>+G258</f>
        <v>13000</v>
      </c>
      <c r="H256" s="259">
        <f>+H258</f>
        <v>0</v>
      </c>
    </row>
    <row r="257" spans="1:8" ht="13.5" customHeight="1" x14ac:dyDescent="0.2">
      <c r="A257" s="81"/>
      <c r="B257" s="75"/>
      <c r="C257" s="82"/>
      <c r="D257" s="83"/>
      <c r="E257" s="80" t="s">
        <v>7</v>
      </c>
      <c r="F257" s="265"/>
      <c r="G257" s="266"/>
      <c r="H257" s="265"/>
    </row>
    <row r="258" spans="1:8" s="9" customFormat="1" ht="15.75" customHeight="1" x14ac:dyDescent="0.2">
      <c r="A258" s="81">
        <v>2911</v>
      </c>
      <c r="B258" s="93" t="s">
        <v>184</v>
      </c>
      <c r="C258" s="86" t="s">
        <v>5</v>
      </c>
      <c r="D258" s="87" t="s">
        <v>5</v>
      </c>
      <c r="E258" s="80" t="s">
        <v>187</v>
      </c>
      <c r="F258" s="265">
        <f>+G258+H258</f>
        <v>13000</v>
      </c>
      <c r="G258" s="266">
        <f>+Sheet6!G423</f>
        <v>13000</v>
      </c>
      <c r="H258" s="265">
        <f>+Sheet6!H423</f>
        <v>0</v>
      </c>
    </row>
    <row r="259" spans="1:8" hidden="1" x14ac:dyDescent="0.2">
      <c r="A259" s="81">
        <v>2912</v>
      </c>
      <c r="B259" s="93" t="s">
        <v>184</v>
      </c>
      <c r="C259" s="86" t="s">
        <v>5</v>
      </c>
      <c r="D259" s="87" t="s">
        <v>26</v>
      </c>
      <c r="E259" s="80" t="s">
        <v>188</v>
      </c>
      <c r="F259" s="265"/>
      <c r="G259" s="266"/>
      <c r="H259" s="265"/>
    </row>
    <row r="260" spans="1:8" hidden="1" x14ac:dyDescent="0.2">
      <c r="A260" s="81">
        <v>2920</v>
      </c>
      <c r="B260" s="91" t="s">
        <v>184</v>
      </c>
      <c r="C260" s="82" t="s">
        <v>26</v>
      </c>
      <c r="D260" s="83" t="s">
        <v>22</v>
      </c>
      <c r="E260" s="84" t="s">
        <v>189</v>
      </c>
      <c r="F260" s="265"/>
      <c r="G260" s="266"/>
      <c r="H260" s="265"/>
    </row>
    <row r="261" spans="1:8" ht="13.5" hidden="1" customHeight="1" x14ac:dyDescent="0.2">
      <c r="A261" s="79"/>
      <c r="B261" s="75"/>
      <c r="C261" s="76"/>
      <c r="D261" s="77"/>
      <c r="E261" s="89" t="s">
        <v>7</v>
      </c>
      <c r="F261" s="259"/>
      <c r="G261" s="260"/>
      <c r="H261" s="259"/>
    </row>
    <row r="262" spans="1:8" s="9" customFormat="1" ht="12" hidden="1" customHeight="1" x14ac:dyDescent="0.2">
      <c r="A262" s="81">
        <v>2921</v>
      </c>
      <c r="B262" s="93" t="s">
        <v>184</v>
      </c>
      <c r="C262" s="86" t="s">
        <v>26</v>
      </c>
      <c r="D262" s="87" t="s">
        <v>5</v>
      </c>
      <c r="E262" s="80" t="s">
        <v>190</v>
      </c>
      <c r="F262" s="263"/>
      <c r="G262" s="264"/>
      <c r="H262" s="263"/>
    </row>
    <row r="263" spans="1:8" hidden="1" x14ac:dyDescent="0.2">
      <c r="A263" s="81">
        <v>2922</v>
      </c>
      <c r="B263" s="93" t="s">
        <v>184</v>
      </c>
      <c r="C263" s="86" t="s">
        <v>26</v>
      </c>
      <c r="D263" s="87" t="s">
        <v>26</v>
      </c>
      <c r="E263" s="80" t="s">
        <v>191</v>
      </c>
      <c r="F263" s="265"/>
      <c r="G263" s="266"/>
      <c r="H263" s="265"/>
    </row>
    <row r="264" spans="1:8" ht="27" hidden="1" x14ac:dyDescent="0.2">
      <c r="A264" s="81">
        <v>2930</v>
      </c>
      <c r="B264" s="91" t="s">
        <v>184</v>
      </c>
      <c r="C264" s="82" t="s">
        <v>28</v>
      </c>
      <c r="D264" s="83" t="s">
        <v>22</v>
      </c>
      <c r="E264" s="84" t="s">
        <v>192</v>
      </c>
      <c r="F264" s="265"/>
      <c r="G264" s="266"/>
      <c r="H264" s="265"/>
    </row>
    <row r="265" spans="1:8" ht="11.25" hidden="1" customHeight="1" x14ac:dyDescent="0.2">
      <c r="A265" s="81"/>
      <c r="B265" s="75"/>
      <c r="C265" s="82"/>
      <c r="D265" s="83"/>
      <c r="E265" s="80" t="s">
        <v>7</v>
      </c>
      <c r="F265" s="265"/>
      <c r="G265" s="266"/>
      <c r="H265" s="265"/>
    </row>
    <row r="266" spans="1:8" s="9" customFormat="1" ht="26.25" hidden="1" customHeight="1" x14ac:dyDescent="0.2">
      <c r="A266" s="81">
        <v>2931</v>
      </c>
      <c r="B266" s="93" t="s">
        <v>184</v>
      </c>
      <c r="C266" s="86" t="s">
        <v>28</v>
      </c>
      <c r="D266" s="87" t="s">
        <v>5</v>
      </c>
      <c r="E266" s="80" t="s">
        <v>193</v>
      </c>
      <c r="F266" s="263"/>
      <c r="G266" s="264"/>
      <c r="H266" s="263"/>
    </row>
    <row r="267" spans="1:8" hidden="1" x14ac:dyDescent="0.2">
      <c r="A267" s="81">
        <v>2932</v>
      </c>
      <c r="B267" s="93" t="s">
        <v>184</v>
      </c>
      <c r="C267" s="86" t="s">
        <v>28</v>
      </c>
      <c r="D267" s="87" t="s">
        <v>26</v>
      </c>
      <c r="E267" s="80" t="s">
        <v>194</v>
      </c>
      <c r="F267" s="265"/>
      <c r="G267" s="266"/>
      <c r="H267" s="265"/>
    </row>
    <row r="268" spans="1:8" hidden="1" x14ac:dyDescent="0.2">
      <c r="A268" s="81">
        <v>2940</v>
      </c>
      <c r="B268" s="91" t="s">
        <v>184</v>
      </c>
      <c r="C268" s="82" t="s">
        <v>37</v>
      </c>
      <c r="D268" s="83" t="s">
        <v>22</v>
      </c>
      <c r="E268" s="84" t="s">
        <v>195</v>
      </c>
      <c r="F268" s="265"/>
      <c r="G268" s="266"/>
      <c r="H268" s="265"/>
    </row>
    <row r="269" spans="1:8" ht="12.75" hidden="1" customHeight="1" thickBot="1" x14ac:dyDescent="0.25">
      <c r="A269" s="104"/>
      <c r="B269" s="144"/>
      <c r="C269" s="145"/>
      <c r="D269" s="146"/>
      <c r="E269" s="140" t="s">
        <v>7</v>
      </c>
      <c r="F269" s="275"/>
      <c r="G269" s="276"/>
      <c r="H269" s="275"/>
    </row>
    <row r="270" spans="1:8" s="9" customFormat="1" ht="15" hidden="1" customHeight="1" x14ac:dyDescent="0.2">
      <c r="A270" s="79">
        <v>2941</v>
      </c>
      <c r="B270" s="85" t="s">
        <v>184</v>
      </c>
      <c r="C270" s="141" t="s">
        <v>37</v>
      </c>
      <c r="D270" s="142" t="s">
        <v>5</v>
      </c>
      <c r="E270" s="89" t="s">
        <v>196</v>
      </c>
      <c r="F270" s="283"/>
      <c r="G270" s="284"/>
      <c r="H270" s="283"/>
    </row>
    <row r="271" spans="1:8" hidden="1" x14ac:dyDescent="0.2">
      <c r="A271" s="81">
        <v>2942</v>
      </c>
      <c r="B271" s="93" t="s">
        <v>184</v>
      </c>
      <c r="C271" s="86" t="s">
        <v>37</v>
      </c>
      <c r="D271" s="87" t="s">
        <v>26</v>
      </c>
      <c r="E271" s="80" t="s">
        <v>197</v>
      </c>
      <c r="F271" s="265"/>
      <c r="G271" s="266"/>
      <c r="H271" s="265"/>
    </row>
    <row r="272" spans="1:8" hidden="1" x14ac:dyDescent="0.2">
      <c r="A272" s="81">
        <v>2950</v>
      </c>
      <c r="B272" s="91" t="s">
        <v>184</v>
      </c>
      <c r="C272" s="82" t="s">
        <v>40</v>
      </c>
      <c r="D272" s="83" t="s">
        <v>22</v>
      </c>
      <c r="E272" s="84" t="s">
        <v>198</v>
      </c>
      <c r="F272" s="259">
        <f>+G272</f>
        <v>92000</v>
      </c>
      <c r="G272" s="260">
        <f>+G274</f>
        <v>92000</v>
      </c>
      <c r="H272" s="259"/>
    </row>
    <row r="273" spans="1:8" ht="11.25" hidden="1" customHeight="1" x14ac:dyDescent="0.2">
      <c r="A273" s="81"/>
      <c r="B273" s="75"/>
      <c r="C273" s="82"/>
      <c r="D273" s="83"/>
      <c r="E273" s="80" t="s">
        <v>7</v>
      </c>
      <c r="F273" s="265"/>
      <c r="G273" s="266"/>
      <c r="H273" s="265"/>
    </row>
    <row r="274" spans="1:8" s="9" customFormat="1" ht="15" hidden="1" customHeight="1" x14ac:dyDescent="0.2">
      <c r="A274" s="81">
        <v>2951</v>
      </c>
      <c r="B274" s="93" t="s">
        <v>184</v>
      </c>
      <c r="C274" s="86" t="s">
        <v>40</v>
      </c>
      <c r="D274" s="87" t="s">
        <v>5</v>
      </c>
      <c r="E274" s="80" t="s">
        <v>199</v>
      </c>
      <c r="F274" s="265">
        <f>+G274</f>
        <v>92000</v>
      </c>
      <c r="G274" s="266">
        <f>+Sheet6!G450</f>
        <v>92000</v>
      </c>
      <c r="H274" s="263"/>
    </row>
    <row r="275" spans="1:8" hidden="1" x14ac:dyDescent="0.2">
      <c r="A275" s="81">
        <v>2952</v>
      </c>
      <c r="B275" s="93" t="s">
        <v>184</v>
      </c>
      <c r="C275" s="86" t="s">
        <v>40</v>
      </c>
      <c r="D275" s="87" t="s">
        <v>26</v>
      </c>
      <c r="E275" s="80" t="s">
        <v>200</v>
      </c>
      <c r="F275" s="265"/>
      <c r="G275" s="266"/>
      <c r="H275" s="265"/>
    </row>
    <row r="276" spans="1:8" hidden="1" x14ac:dyDescent="0.2">
      <c r="A276" s="81">
        <v>2960</v>
      </c>
      <c r="B276" s="91" t="s">
        <v>184</v>
      </c>
      <c r="C276" s="82" t="s">
        <v>43</v>
      </c>
      <c r="D276" s="83" t="s">
        <v>22</v>
      </c>
      <c r="E276" s="84" t="s">
        <v>201</v>
      </c>
      <c r="F276" s="265"/>
      <c r="G276" s="266"/>
      <c r="H276" s="265"/>
    </row>
    <row r="277" spans="1:8" hidden="1" x14ac:dyDescent="0.2">
      <c r="A277" s="81"/>
      <c r="B277" s="75"/>
      <c r="C277" s="82"/>
      <c r="D277" s="83"/>
      <c r="E277" s="80" t="s">
        <v>7</v>
      </c>
      <c r="F277" s="265"/>
      <c r="G277" s="266"/>
      <c r="H277" s="265"/>
    </row>
    <row r="278" spans="1:8" s="9" customFormat="1" ht="13.5" hidden="1" customHeight="1" x14ac:dyDescent="0.2">
      <c r="A278" s="81">
        <v>2961</v>
      </c>
      <c r="B278" s="93" t="s">
        <v>184</v>
      </c>
      <c r="C278" s="86" t="s">
        <v>43</v>
      </c>
      <c r="D278" s="87" t="s">
        <v>5</v>
      </c>
      <c r="E278" s="80" t="s">
        <v>201</v>
      </c>
      <c r="F278" s="263"/>
      <c r="G278" s="264"/>
      <c r="H278" s="263"/>
    </row>
    <row r="279" spans="1:8" ht="27" hidden="1" x14ac:dyDescent="0.2">
      <c r="A279" s="81">
        <v>2970</v>
      </c>
      <c r="B279" s="91" t="s">
        <v>184</v>
      </c>
      <c r="C279" s="82" t="s">
        <v>46</v>
      </c>
      <c r="D279" s="83" t="s">
        <v>22</v>
      </c>
      <c r="E279" s="84" t="s">
        <v>202</v>
      </c>
      <c r="F279" s="265"/>
      <c r="G279" s="266"/>
      <c r="H279" s="265"/>
    </row>
    <row r="280" spans="1:8" ht="12" hidden="1" customHeight="1" x14ac:dyDescent="0.2">
      <c r="A280" s="81"/>
      <c r="B280" s="75"/>
      <c r="C280" s="82"/>
      <c r="D280" s="83"/>
      <c r="E280" s="80" t="s">
        <v>7</v>
      </c>
      <c r="F280" s="265"/>
      <c r="G280" s="266"/>
      <c r="H280" s="265"/>
    </row>
    <row r="281" spans="1:8" s="9" customFormat="1" ht="14.25" hidden="1" customHeight="1" x14ac:dyDescent="0.2">
      <c r="A281" s="81">
        <v>2971</v>
      </c>
      <c r="B281" s="93" t="s">
        <v>184</v>
      </c>
      <c r="C281" s="86" t="s">
        <v>46</v>
      </c>
      <c r="D281" s="87" t="s">
        <v>5</v>
      </c>
      <c r="E281" s="80" t="s">
        <v>202</v>
      </c>
      <c r="F281" s="263"/>
      <c r="G281" s="264"/>
      <c r="H281" s="263"/>
    </row>
    <row r="282" spans="1:8" hidden="1" x14ac:dyDescent="0.2">
      <c r="A282" s="81">
        <v>2980</v>
      </c>
      <c r="B282" s="91" t="s">
        <v>184</v>
      </c>
      <c r="C282" s="82" t="s">
        <v>48</v>
      </c>
      <c r="D282" s="83" t="s">
        <v>22</v>
      </c>
      <c r="E282" s="84" t="s">
        <v>203</v>
      </c>
      <c r="F282" s="265"/>
      <c r="G282" s="266"/>
      <c r="H282" s="265"/>
    </row>
    <row r="283" spans="1:8" ht="12" hidden="1" customHeight="1" x14ac:dyDescent="0.2">
      <c r="A283" s="81"/>
      <c r="B283" s="75"/>
      <c r="C283" s="82"/>
      <c r="D283" s="83"/>
      <c r="E283" s="80" t="s">
        <v>7</v>
      </c>
      <c r="F283" s="265"/>
      <c r="G283" s="266"/>
      <c r="H283" s="265"/>
    </row>
    <row r="284" spans="1:8" s="9" customFormat="1" ht="17.25" hidden="1" customHeight="1" x14ac:dyDescent="0.2">
      <c r="A284" s="81">
        <v>2981</v>
      </c>
      <c r="B284" s="93" t="s">
        <v>184</v>
      </c>
      <c r="C284" s="86" t="s">
        <v>48</v>
      </c>
      <c r="D284" s="87" t="s">
        <v>5</v>
      </c>
      <c r="E284" s="80" t="s">
        <v>203</v>
      </c>
      <c r="F284" s="263"/>
      <c r="G284" s="264"/>
      <c r="H284" s="263"/>
    </row>
    <row r="285" spans="1:8" ht="47.25" hidden="1" customHeight="1" x14ac:dyDescent="0.2">
      <c r="A285" s="90">
        <v>3000</v>
      </c>
      <c r="B285" s="91" t="s">
        <v>204</v>
      </c>
      <c r="C285" s="82" t="s">
        <v>22</v>
      </c>
      <c r="D285" s="83" t="s">
        <v>22</v>
      </c>
      <c r="E285" s="92" t="s">
        <v>205</v>
      </c>
      <c r="F285" s="285">
        <f>+G285</f>
        <v>16000</v>
      </c>
      <c r="G285" s="286">
        <f>+G306</f>
        <v>16000</v>
      </c>
      <c r="H285" s="265"/>
    </row>
    <row r="286" spans="1:8" s="48" customFormat="1" ht="12" hidden="1" customHeight="1" x14ac:dyDescent="0.2">
      <c r="A286" s="79"/>
      <c r="B286" s="75"/>
      <c r="C286" s="76"/>
      <c r="D286" s="77"/>
      <c r="E286" s="80" t="s">
        <v>2</v>
      </c>
      <c r="F286" s="269"/>
      <c r="G286" s="270"/>
      <c r="H286" s="269"/>
    </row>
    <row r="287" spans="1:8" ht="15.75" hidden="1" customHeight="1" x14ac:dyDescent="0.2">
      <c r="A287" s="81">
        <v>3010</v>
      </c>
      <c r="B287" s="91" t="s">
        <v>204</v>
      </c>
      <c r="C287" s="82" t="s">
        <v>5</v>
      </c>
      <c r="D287" s="83" t="s">
        <v>22</v>
      </c>
      <c r="E287" s="84" t="s">
        <v>206</v>
      </c>
      <c r="F287" s="259"/>
      <c r="G287" s="260"/>
      <c r="H287" s="259"/>
    </row>
    <row r="288" spans="1:8" ht="13.5" hidden="1" customHeight="1" x14ac:dyDescent="0.2">
      <c r="A288" s="81"/>
      <c r="B288" s="75"/>
      <c r="C288" s="82"/>
      <c r="D288" s="83"/>
      <c r="E288" s="80" t="s">
        <v>7</v>
      </c>
      <c r="F288" s="265"/>
      <c r="G288" s="266"/>
      <c r="H288" s="265"/>
    </row>
    <row r="289" spans="1:8" s="9" customFormat="1" ht="14.25" hidden="1" customHeight="1" x14ac:dyDescent="0.2">
      <c r="A289" s="81">
        <v>3011</v>
      </c>
      <c r="B289" s="93" t="s">
        <v>204</v>
      </c>
      <c r="C289" s="86" t="s">
        <v>5</v>
      </c>
      <c r="D289" s="87" t="s">
        <v>5</v>
      </c>
      <c r="E289" s="80" t="s">
        <v>207</v>
      </c>
      <c r="F289" s="263"/>
      <c r="G289" s="264"/>
      <c r="H289" s="263"/>
    </row>
    <row r="290" spans="1:8" hidden="1" x14ac:dyDescent="0.2">
      <c r="A290" s="81">
        <v>3012</v>
      </c>
      <c r="B290" s="93" t="s">
        <v>204</v>
      </c>
      <c r="C290" s="86" t="s">
        <v>5</v>
      </c>
      <c r="D290" s="87" t="s">
        <v>26</v>
      </c>
      <c r="E290" s="80" t="s">
        <v>208</v>
      </c>
      <c r="F290" s="265"/>
      <c r="G290" s="266"/>
      <c r="H290" s="265"/>
    </row>
    <row r="291" spans="1:8" hidden="1" x14ac:dyDescent="0.2">
      <c r="A291" s="81">
        <v>3020</v>
      </c>
      <c r="B291" s="91" t="s">
        <v>204</v>
      </c>
      <c r="C291" s="82" t="s">
        <v>26</v>
      </c>
      <c r="D291" s="83" t="s">
        <v>22</v>
      </c>
      <c r="E291" s="84" t="s">
        <v>209</v>
      </c>
      <c r="F291" s="265"/>
      <c r="G291" s="266"/>
      <c r="H291" s="265"/>
    </row>
    <row r="292" spans="1:8" ht="11.25" hidden="1" customHeight="1" x14ac:dyDescent="0.2">
      <c r="A292" s="81"/>
      <c r="B292" s="75"/>
      <c r="C292" s="82"/>
      <c r="D292" s="83"/>
      <c r="E292" s="80" t="s">
        <v>7</v>
      </c>
      <c r="F292" s="265"/>
      <c r="G292" s="266"/>
      <c r="H292" s="265"/>
    </row>
    <row r="293" spans="1:8" s="9" customFormat="1" ht="12" hidden="1" customHeight="1" x14ac:dyDescent="0.2">
      <c r="A293" s="81">
        <v>3021</v>
      </c>
      <c r="B293" s="93" t="s">
        <v>204</v>
      </c>
      <c r="C293" s="86" t="s">
        <v>26</v>
      </c>
      <c r="D293" s="87" t="s">
        <v>5</v>
      </c>
      <c r="E293" s="80" t="s">
        <v>209</v>
      </c>
      <c r="F293" s="263"/>
      <c r="G293" s="264"/>
      <c r="H293" s="263"/>
    </row>
    <row r="294" spans="1:8" ht="13.5" hidden="1" customHeight="1" x14ac:dyDescent="0.2">
      <c r="A294" s="81">
        <v>3030</v>
      </c>
      <c r="B294" s="91" t="s">
        <v>204</v>
      </c>
      <c r="C294" s="82" t="s">
        <v>28</v>
      </c>
      <c r="D294" s="83" t="s">
        <v>22</v>
      </c>
      <c r="E294" s="84" t="s">
        <v>210</v>
      </c>
      <c r="F294" s="265"/>
      <c r="G294" s="266"/>
      <c r="H294" s="265"/>
    </row>
    <row r="295" spans="1:8" hidden="1" x14ac:dyDescent="0.2">
      <c r="A295" s="81"/>
      <c r="B295" s="75"/>
      <c r="C295" s="82"/>
      <c r="D295" s="83"/>
      <c r="E295" s="80" t="s">
        <v>7</v>
      </c>
      <c r="F295" s="265"/>
      <c r="G295" s="266"/>
      <c r="H295" s="265"/>
    </row>
    <row r="296" spans="1:8" s="9" customFormat="1" ht="12.75" hidden="1" customHeight="1" x14ac:dyDescent="0.2">
      <c r="A296" s="81">
        <v>3031</v>
      </c>
      <c r="B296" s="93" t="s">
        <v>204</v>
      </c>
      <c r="C296" s="86" t="s">
        <v>28</v>
      </c>
      <c r="D296" s="87" t="s">
        <v>5</v>
      </c>
      <c r="E296" s="80" t="s">
        <v>210</v>
      </c>
      <c r="F296" s="263"/>
      <c r="G296" s="264"/>
      <c r="H296" s="263"/>
    </row>
    <row r="297" spans="1:8" s="9" customFormat="1" hidden="1" x14ac:dyDescent="0.2">
      <c r="A297" s="81">
        <v>3040</v>
      </c>
      <c r="B297" s="91" t="s">
        <v>204</v>
      </c>
      <c r="C297" s="82" t="s">
        <v>37</v>
      </c>
      <c r="D297" s="83" t="s">
        <v>22</v>
      </c>
      <c r="E297" s="84" t="s">
        <v>211</v>
      </c>
      <c r="F297" s="263"/>
      <c r="G297" s="264"/>
      <c r="H297" s="263"/>
    </row>
    <row r="298" spans="1:8" ht="12.75" hidden="1" customHeight="1" x14ac:dyDescent="0.2">
      <c r="A298" s="81"/>
      <c r="B298" s="75"/>
      <c r="C298" s="82"/>
      <c r="D298" s="83"/>
      <c r="E298" s="80" t="s">
        <v>7</v>
      </c>
      <c r="F298" s="265"/>
      <c r="G298" s="266"/>
      <c r="H298" s="265"/>
    </row>
    <row r="299" spans="1:8" s="9" customFormat="1" ht="12.75" hidden="1" customHeight="1" x14ac:dyDescent="0.2">
      <c r="A299" s="81">
        <v>3041</v>
      </c>
      <c r="B299" s="93" t="s">
        <v>204</v>
      </c>
      <c r="C299" s="86" t="s">
        <v>37</v>
      </c>
      <c r="D299" s="87" t="s">
        <v>5</v>
      </c>
      <c r="E299" s="80" t="s">
        <v>211</v>
      </c>
      <c r="F299" s="263"/>
      <c r="G299" s="264"/>
      <c r="H299" s="263"/>
    </row>
    <row r="300" spans="1:8" hidden="1" x14ac:dyDescent="0.2">
      <c r="A300" s="81">
        <v>3050</v>
      </c>
      <c r="B300" s="91" t="s">
        <v>204</v>
      </c>
      <c r="C300" s="82" t="s">
        <v>40</v>
      </c>
      <c r="D300" s="83" t="s">
        <v>22</v>
      </c>
      <c r="E300" s="84" t="s">
        <v>212</v>
      </c>
      <c r="F300" s="265"/>
      <c r="G300" s="266"/>
      <c r="H300" s="265"/>
    </row>
    <row r="301" spans="1:8" ht="12.75" hidden="1" customHeight="1" x14ac:dyDescent="0.2">
      <c r="A301" s="81"/>
      <c r="B301" s="75"/>
      <c r="C301" s="82"/>
      <c r="D301" s="83"/>
      <c r="E301" s="80" t="s">
        <v>7</v>
      </c>
      <c r="F301" s="265"/>
      <c r="G301" s="266"/>
      <c r="H301" s="265"/>
    </row>
    <row r="302" spans="1:8" s="9" customFormat="1" ht="13.5" hidden="1" customHeight="1" x14ac:dyDescent="0.2">
      <c r="A302" s="81">
        <v>3051</v>
      </c>
      <c r="B302" s="93" t="s">
        <v>204</v>
      </c>
      <c r="C302" s="86" t="s">
        <v>40</v>
      </c>
      <c r="D302" s="87" t="s">
        <v>5</v>
      </c>
      <c r="E302" s="80" t="s">
        <v>212</v>
      </c>
      <c r="F302" s="263"/>
      <c r="G302" s="264"/>
      <c r="H302" s="263"/>
    </row>
    <row r="303" spans="1:8" hidden="1" x14ac:dyDescent="0.2">
      <c r="A303" s="81">
        <v>3060</v>
      </c>
      <c r="B303" s="91" t="s">
        <v>204</v>
      </c>
      <c r="C303" s="82" t="s">
        <v>43</v>
      </c>
      <c r="D303" s="83" t="s">
        <v>22</v>
      </c>
      <c r="E303" s="84" t="s">
        <v>213</v>
      </c>
      <c r="F303" s="265"/>
      <c r="G303" s="266"/>
      <c r="H303" s="265"/>
    </row>
    <row r="304" spans="1:8" ht="12.75" hidden="1" customHeight="1" x14ac:dyDescent="0.2">
      <c r="A304" s="81"/>
      <c r="B304" s="75"/>
      <c r="C304" s="82"/>
      <c r="D304" s="83"/>
      <c r="E304" s="80" t="s">
        <v>7</v>
      </c>
      <c r="F304" s="265"/>
      <c r="G304" s="266"/>
      <c r="H304" s="265"/>
    </row>
    <row r="305" spans="1:12" s="9" customFormat="1" ht="13.5" hidden="1" customHeight="1" x14ac:dyDescent="0.2">
      <c r="A305" s="81">
        <v>3061</v>
      </c>
      <c r="B305" s="93" t="s">
        <v>204</v>
      </c>
      <c r="C305" s="86" t="s">
        <v>43</v>
      </c>
      <c r="D305" s="87" t="s">
        <v>5</v>
      </c>
      <c r="E305" s="80" t="s">
        <v>213</v>
      </c>
      <c r="F305" s="263"/>
      <c r="G305" s="264"/>
      <c r="H305" s="263"/>
    </row>
    <row r="306" spans="1:12" ht="27" hidden="1" x14ac:dyDescent="0.2">
      <c r="A306" s="81">
        <v>3070</v>
      </c>
      <c r="B306" s="91" t="s">
        <v>204</v>
      </c>
      <c r="C306" s="82" t="s">
        <v>46</v>
      </c>
      <c r="D306" s="83" t="s">
        <v>22</v>
      </c>
      <c r="E306" s="84" t="s">
        <v>214</v>
      </c>
      <c r="F306" s="265">
        <f>+G306+H306</f>
        <v>16000</v>
      </c>
      <c r="G306" s="266">
        <f>+G308</f>
        <v>16000</v>
      </c>
      <c r="H306" s="265">
        <f>+H308</f>
        <v>0</v>
      </c>
    </row>
    <row r="307" spans="1:12" ht="12.75" hidden="1" customHeight="1" x14ac:dyDescent="0.2">
      <c r="A307" s="81"/>
      <c r="B307" s="75"/>
      <c r="C307" s="82"/>
      <c r="D307" s="83"/>
      <c r="E307" s="80" t="s">
        <v>7</v>
      </c>
      <c r="F307" s="265"/>
      <c r="G307" s="266"/>
      <c r="H307" s="265"/>
    </row>
    <row r="308" spans="1:12" s="9" customFormat="1" ht="15.75" hidden="1" customHeight="1" x14ac:dyDescent="0.2">
      <c r="A308" s="81">
        <v>3071</v>
      </c>
      <c r="B308" s="93" t="s">
        <v>204</v>
      </c>
      <c r="C308" s="86" t="s">
        <v>46</v>
      </c>
      <c r="D308" s="87" t="s">
        <v>5</v>
      </c>
      <c r="E308" s="80" t="s">
        <v>214</v>
      </c>
      <c r="F308" s="265">
        <f>+G308+H308</f>
        <v>16000</v>
      </c>
      <c r="G308" s="266">
        <f>+Sheet6!G499</f>
        <v>16000</v>
      </c>
      <c r="H308" s="263"/>
    </row>
    <row r="309" spans="1:12" ht="27" hidden="1" x14ac:dyDescent="0.2">
      <c r="A309" s="81">
        <v>3080</v>
      </c>
      <c r="B309" s="91" t="s">
        <v>204</v>
      </c>
      <c r="C309" s="82" t="s">
        <v>48</v>
      </c>
      <c r="D309" s="83" t="s">
        <v>22</v>
      </c>
      <c r="E309" s="84" t="s">
        <v>215</v>
      </c>
      <c r="F309" s="265"/>
      <c r="G309" s="266"/>
      <c r="H309" s="265"/>
      <c r="L309" s="56"/>
    </row>
    <row r="310" spans="1:12" ht="13.5" hidden="1" customHeight="1" x14ac:dyDescent="0.2">
      <c r="A310" s="81"/>
      <c r="B310" s="75"/>
      <c r="C310" s="82"/>
      <c r="D310" s="83"/>
      <c r="E310" s="80" t="s">
        <v>7</v>
      </c>
      <c r="F310" s="265"/>
      <c r="G310" s="266"/>
      <c r="H310" s="265"/>
    </row>
    <row r="311" spans="1:12" s="9" customFormat="1" ht="14.25" hidden="1" customHeight="1" x14ac:dyDescent="0.2">
      <c r="A311" s="81">
        <v>3081</v>
      </c>
      <c r="B311" s="93" t="s">
        <v>204</v>
      </c>
      <c r="C311" s="86" t="s">
        <v>48</v>
      </c>
      <c r="D311" s="87" t="s">
        <v>5</v>
      </c>
      <c r="E311" s="80" t="s">
        <v>215</v>
      </c>
      <c r="F311" s="263"/>
      <c r="G311" s="264"/>
      <c r="H311" s="263"/>
    </row>
    <row r="312" spans="1:12" ht="14.25" hidden="1" customHeight="1" x14ac:dyDescent="0.2">
      <c r="A312" s="81"/>
      <c r="B312" s="75"/>
      <c r="C312" s="82"/>
      <c r="D312" s="83"/>
      <c r="E312" s="80" t="s">
        <v>7</v>
      </c>
      <c r="F312" s="265"/>
      <c r="G312" s="266"/>
      <c r="H312" s="265"/>
    </row>
    <row r="313" spans="1:12" s="9" customFormat="1" ht="24" hidden="1" customHeight="1" x14ac:dyDescent="0.2">
      <c r="A313" s="81">
        <v>3090</v>
      </c>
      <c r="B313" s="91" t="s">
        <v>204</v>
      </c>
      <c r="C313" s="82" t="s">
        <v>122</v>
      </c>
      <c r="D313" s="83" t="s">
        <v>22</v>
      </c>
      <c r="E313" s="84" t="s">
        <v>216</v>
      </c>
      <c r="F313" s="263"/>
      <c r="G313" s="264"/>
      <c r="H313" s="263"/>
    </row>
    <row r="314" spans="1:12" ht="14.25" hidden="1" customHeight="1" x14ac:dyDescent="0.2">
      <c r="A314" s="81"/>
      <c r="B314" s="75"/>
      <c r="C314" s="82"/>
      <c r="D314" s="83"/>
      <c r="E314" s="80" t="s">
        <v>7</v>
      </c>
      <c r="F314" s="287"/>
      <c r="G314" s="266"/>
      <c r="H314" s="265"/>
    </row>
    <row r="315" spans="1:12" s="9" customFormat="1" ht="12" hidden="1" customHeight="1" x14ac:dyDescent="0.2">
      <c r="A315" s="97">
        <v>3091</v>
      </c>
      <c r="B315" s="93" t="s">
        <v>204</v>
      </c>
      <c r="C315" s="98" t="s">
        <v>122</v>
      </c>
      <c r="D315" s="99" t="s">
        <v>5</v>
      </c>
      <c r="E315" s="100" t="s">
        <v>216</v>
      </c>
      <c r="F315" s="287"/>
      <c r="G315" s="264"/>
      <c r="H315" s="263"/>
    </row>
    <row r="316" spans="1:12" ht="17.25" hidden="1" customHeight="1" x14ac:dyDescent="0.2">
      <c r="A316" s="97">
        <v>3092</v>
      </c>
      <c r="B316" s="93" t="s">
        <v>204</v>
      </c>
      <c r="C316" s="98" t="s">
        <v>122</v>
      </c>
      <c r="D316" s="99" t="s">
        <v>26</v>
      </c>
      <c r="E316" s="100" t="s">
        <v>217</v>
      </c>
      <c r="F316" s="287"/>
      <c r="G316" s="281"/>
      <c r="H316" s="287"/>
    </row>
    <row r="317" spans="1:12" ht="42" customHeight="1" x14ac:dyDescent="0.2">
      <c r="A317" s="101">
        <v>3100</v>
      </c>
      <c r="B317" s="82" t="s">
        <v>218</v>
      </c>
      <c r="C317" s="82" t="s">
        <v>22</v>
      </c>
      <c r="D317" s="83" t="s">
        <v>22</v>
      </c>
      <c r="E317" s="152" t="s">
        <v>219</v>
      </c>
      <c r="F317" s="288">
        <f>+G317+H317</f>
        <v>-13000</v>
      </c>
      <c r="G317" s="289">
        <f>+G319</f>
        <v>-13000</v>
      </c>
      <c r="H317" s="287">
        <f>+H319</f>
        <v>0</v>
      </c>
    </row>
    <row r="318" spans="1:12" s="48" customFormat="1" ht="13.5" customHeight="1" thickBot="1" x14ac:dyDescent="0.25">
      <c r="A318" s="97"/>
      <c r="B318" s="75"/>
      <c r="C318" s="76"/>
      <c r="D318" s="77"/>
      <c r="E318" s="80" t="s">
        <v>2</v>
      </c>
      <c r="F318" s="269"/>
      <c r="G318" s="274"/>
      <c r="H318" s="269"/>
    </row>
    <row r="319" spans="1:12" ht="16.5" customHeight="1" thickBot="1" x14ac:dyDescent="0.25">
      <c r="A319" s="97">
        <v>3110</v>
      </c>
      <c r="B319" s="102" t="s">
        <v>218</v>
      </c>
      <c r="C319" s="102" t="s">
        <v>5</v>
      </c>
      <c r="D319" s="103" t="s">
        <v>22</v>
      </c>
      <c r="E319" s="95" t="s">
        <v>220</v>
      </c>
      <c r="F319" s="259">
        <f>+G319+H319</f>
        <v>-13000</v>
      </c>
      <c r="G319" s="260">
        <f>+G321</f>
        <v>-13000</v>
      </c>
      <c r="H319" s="259">
        <f>+H321</f>
        <v>0</v>
      </c>
      <c r="K319" s="54"/>
    </row>
    <row r="320" spans="1:12" ht="13.5" customHeight="1" x14ac:dyDescent="0.2">
      <c r="A320" s="97"/>
      <c r="B320" s="75"/>
      <c r="C320" s="82"/>
      <c r="D320" s="83"/>
      <c r="E320" s="80" t="s">
        <v>7</v>
      </c>
      <c r="F320" s="265"/>
      <c r="G320" s="266"/>
      <c r="H320" s="265"/>
    </row>
    <row r="321" spans="1:14" ht="15.75" thickBot="1" x14ac:dyDescent="0.25">
      <c r="A321" s="147">
        <v>3112</v>
      </c>
      <c r="B321" s="148" t="s">
        <v>218</v>
      </c>
      <c r="C321" s="148">
        <v>1</v>
      </c>
      <c r="D321" s="149">
        <v>2</v>
      </c>
      <c r="E321" s="150" t="s">
        <v>221</v>
      </c>
      <c r="F321" s="301">
        <f>+G321</f>
        <v>-13000</v>
      </c>
      <c r="G321" s="276">
        <f>+Sheet6!G516</f>
        <v>-13000</v>
      </c>
      <c r="H321" s="275">
        <v>0</v>
      </c>
      <c r="I321" s="52" t="s">
        <v>588</v>
      </c>
    </row>
    <row r="322" spans="1:14" x14ac:dyDescent="0.2">
      <c r="A322" s="55"/>
      <c r="B322" s="33"/>
    </row>
    <row r="323" spans="1:14" x14ac:dyDescent="0.2">
      <c r="A323" s="55"/>
      <c r="E323" s="159"/>
      <c r="F323" s="398"/>
      <c r="G323" s="398"/>
      <c r="H323" s="157"/>
    </row>
    <row r="324" spans="1:14" ht="15.75" x14ac:dyDescent="0.25">
      <c r="E324" s="5"/>
      <c r="F324" s="64"/>
      <c r="G324" s="154"/>
      <c r="H324" s="64"/>
      <c r="J324" s="5"/>
      <c r="K324" s="153"/>
      <c r="L324" s="64"/>
      <c r="M324" s="154"/>
      <c r="N324" s="64"/>
    </row>
    <row r="325" spans="1:14" x14ac:dyDescent="0.2">
      <c r="E325" s="399"/>
      <c r="F325" s="399"/>
      <c r="G325" s="399"/>
      <c r="H325" s="399"/>
      <c r="J325" s="399"/>
      <c r="K325" s="399"/>
      <c r="L325" s="399"/>
      <c r="M325" s="399"/>
      <c r="N325" s="399"/>
    </row>
    <row r="326" spans="1:14" ht="16.5" x14ac:dyDescent="0.2">
      <c r="D326" s="134"/>
      <c r="E326" s="6"/>
      <c r="J326" s="398"/>
      <c r="K326" s="398"/>
      <c r="L326" s="398"/>
      <c r="M326" s="398"/>
      <c r="N326" s="398"/>
    </row>
    <row r="327" spans="1:14" x14ac:dyDescent="0.2">
      <c r="B327" s="412"/>
      <c r="C327" s="412"/>
      <c r="D327" s="412"/>
      <c r="E327" s="412"/>
      <c r="F327" s="412"/>
      <c r="G327" s="412"/>
      <c r="H327" s="412"/>
    </row>
    <row r="328" spans="1:14" x14ac:dyDescent="0.2">
      <c r="J328" s="6" t="s">
        <v>9</v>
      </c>
    </row>
    <row r="348" spans="2:8" x14ac:dyDescent="0.2">
      <c r="B348" s="411"/>
      <c r="C348" s="411"/>
      <c r="D348" s="411"/>
      <c r="E348" s="411"/>
      <c r="F348" s="411"/>
      <c r="G348" s="411"/>
      <c r="H348" s="411"/>
    </row>
    <row r="349" spans="2:8" x14ac:dyDescent="0.2">
      <c r="B349" s="36"/>
      <c r="C349" s="34"/>
      <c r="D349" s="35"/>
      <c r="E349" s="408"/>
      <c r="F349" s="408"/>
      <c r="G349" s="408"/>
    </row>
  </sheetData>
  <mergeCells count="24">
    <mergeCell ref="F12:H12"/>
    <mergeCell ref="F13:H15"/>
    <mergeCell ref="E349:G349"/>
    <mergeCell ref="G19:H19"/>
    <mergeCell ref="B348:H348"/>
    <mergeCell ref="B327:H327"/>
    <mergeCell ref="E19:E20"/>
    <mergeCell ref="B19:B20"/>
    <mergeCell ref="C19:C20"/>
    <mergeCell ref="D19:D20"/>
    <mergeCell ref="J326:N326"/>
    <mergeCell ref="J325:N325"/>
    <mergeCell ref="F19:F20"/>
    <mergeCell ref="A16:H16"/>
    <mergeCell ref="A17:H17"/>
    <mergeCell ref="A19:A20"/>
    <mergeCell ref="F323:G323"/>
    <mergeCell ref="E325:H325"/>
    <mergeCell ref="E18:F18"/>
    <mergeCell ref="F1:H1"/>
    <mergeCell ref="F2:H4"/>
    <mergeCell ref="F5:H5"/>
    <mergeCell ref="F6:H9"/>
    <mergeCell ref="F11:H11"/>
  </mergeCells>
  <phoneticPr fontId="6" type="noConversion"/>
  <printOptions horizontalCentered="1"/>
  <pageMargins left="0.16" right="0" top="0" bottom="0" header="0" footer="0"/>
  <pageSetup paperSize="9" scale="70" firstPageNumber="7" orientation="portrait" useFirstPageNumber="1" r:id="rId1"/>
  <headerFooter alignWithMargins="0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733"/>
  <sheetViews>
    <sheetView zoomScale="98" zoomScaleNormal="98" workbookViewId="0">
      <selection activeCell="D2" sqref="D2:H5"/>
    </sheetView>
  </sheetViews>
  <sheetFormatPr defaultRowHeight="12.75" x14ac:dyDescent="0.2"/>
  <cols>
    <col min="1" max="1" width="5.85546875" customWidth="1"/>
    <col min="2" max="2" width="57" customWidth="1"/>
    <col min="3" max="3" width="6" style="37" customWidth="1"/>
    <col min="4" max="4" width="17.7109375" style="360" customWidth="1"/>
    <col min="5" max="5" width="18.28515625" style="360" customWidth="1"/>
    <col min="6" max="6" width="17.28515625" style="50" customWidth="1"/>
    <col min="7" max="7" width="13.140625" hidden="1" customWidth="1"/>
    <col min="8" max="8" width="0" hidden="1" customWidth="1"/>
    <col min="9" max="9" width="13.5703125" customWidth="1"/>
  </cols>
  <sheetData>
    <row r="1" spans="1:10" s="52" customFormat="1" x14ac:dyDescent="0.2">
      <c r="A1" s="51"/>
      <c r="B1" s="53"/>
      <c r="C1" s="51"/>
      <c r="D1" s="345"/>
      <c r="E1" s="345"/>
      <c r="F1" s="395" t="s">
        <v>589</v>
      </c>
      <c r="G1" s="395"/>
      <c r="H1" s="395"/>
    </row>
    <row r="2" spans="1:10" s="52" customFormat="1" ht="12.75" customHeight="1" x14ac:dyDescent="0.2">
      <c r="A2" s="51"/>
      <c r="B2" s="53"/>
      <c r="C2" s="51"/>
      <c r="D2" s="396" t="s">
        <v>598</v>
      </c>
      <c r="E2" s="396"/>
      <c r="F2" s="396"/>
      <c r="G2" s="396"/>
      <c r="H2" s="396"/>
    </row>
    <row r="3" spans="1:10" s="52" customFormat="1" ht="12.75" customHeight="1" x14ac:dyDescent="0.2">
      <c r="A3" s="51"/>
      <c r="B3" s="53"/>
      <c r="C3" s="51"/>
      <c r="D3" s="396"/>
      <c r="E3" s="396"/>
      <c r="F3" s="396"/>
      <c r="G3" s="396"/>
      <c r="H3" s="396"/>
    </row>
    <row r="4" spans="1:10" s="52" customFormat="1" ht="12.75" customHeight="1" x14ac:dyDescent="0.2">
      <c r="A4" s="51"/>
      <c r="B4" s="53"/>
      <c r="C4" s="51"/>
      <c r="D4" s="396"/>
      <c r="E4" s="396"/>
      <c r="F4" s="396"/>
      <c r="G4" s="396"/>
      <c r="H4" s="396"/>
    </row>
    <row r="5" spans="1:10" s="52" customFormat="1" ht="12.75" customHeight="1" x14ac:dyDescent="0.2">
      <c r="A5" s="51"/>
      <c r="B5" s="53"/>
      <c r="C5" s="51"/>
      <c r="D5" s="396"/>
      <c r="E5" s="396"/>
      <c r="F5" s="396"/>
      <c r="G5" s="396"/>
      <c r="H5" s="396"/>
    </row>
    <row r="6" spans="1:10" s="394" customFormat="1" x14ac:dyDescent="0.2">
      <c r="A6" s="51"/>
      <c r="B6" s="53"/>
      <c r="C6" s="51"/>
      <c r="D6" s="393"/>
      <c r="E6" s="393"/>
      <c r="F6" s="395" t="s">
        <v>590</v>
      </c>
      <c r="G6" s="395"/>
      <c r="H6" s="395"/>
    </row>
    <row r="7" spans="1:10" s="394" customFormat="1" ht="12.75" customHeight="1" x14ac:dyDescent="0.2">
      <c r="A7" s="51"/>
      <c r="B7" s="53"/>
      <c r="C7" s="51"/>
      <c r="D7" s="396" t="s">
        <v>594</v>
      </c>
      <c r="E7" s="396"/>
      <c r="F7" s="396"/>
      <c r="G7" s="396"/>
      <c r="H7" s="396"/>
    </row>
    <row r="8" spans="1:10" s="394" customFormat="1" ht="12.75" customHeight="1" x14ac:dyDescent="0.2">
      <c r="A8" s="51"/>
      <c r="B8" s="53"/>
      <c r="C8" s="51"/>
      <c r="D8" s="396"/>
      <c r="E8" s="396"/>
      <c r="F8" s="396"/>
      <c r="G8" s="396"/>
      <c r="H8" s="396"/>
    </row>
    <row r="9" spans="1:10" s="394" customFormat="1" ht="12.75" customHeight="1" x14ac:dyDescent="0.2">
      <c r="A9" s="51"/>
      <c r="B9" s="53"/>
      <c r="C9" s="51"/>
      <c r="D9" s="396"/>
      <c r="E9" s="396"/>
      <c r="F9" s="396"/>
      <c r="G9" s="396"/>
      <c r="H9" s="396"/>
    </row>
    <row r="10" spans="1:10" s="394" customFormat="1" ht="12.75" customHeight="1" x14ac:dyDescent="0.2">
      <c r="A10" s="51"/>
      <c r="B10" s="53"/>
      <c r="C10" s="51"/>
      <c r="D10" s="396"/>
      <c r="E10" s="396"/>
      <c r="F10" s="396"/>
      <c r="G10" s="396"/>
      <c r="H10" s="396"/>
    </row>
    <row r="11" spans="1:10" ht="12" customHeight="1" x14ac:dyDescent="0.2">
      <c r="H11" s="433"/>
      <c r="I11" s="433"/>
      <c r="J11" s="433"/>
    </row>
    <row r="12" spans="1:10" s="50" customFormat="1" ht="23.25" customHeight="1" x14ac:dyDescent="0.2">
      <c r="A12" s="422" t="s">
        <v>222</v>
      </c>
      <c r="B12" s="422"/>
      <c r="C12" s="422"/>
      <c r="D12" s="422"/>
      <c r="E12" s="422"/>
      <c r="F12" s="422"/>
    </row>
    <row r="13" spans="1:10" ht="27" customHeight="1" x14ac:dyDescent="0.2">
      <c r="A13" s="423" t="s">
        <v>223</v>
      </c>
      <c r="B13" s="423"/>
      <c r="C13" s="423"/>
      <c r="D13" s="423"/>
      <c r="E13" s="423"/>
      <c r="F13" s="423"/>
    </row>
    <row r="14" spans="1:10" ht="20.25" customHeight="1" x14ac:dyDescent="0.2">
      <c r="B14" s="432"/>
      <c r="C14" s="432"/>
      <c r="D14" s="432"/>
      <c r="E14" s="426" t="s">
        <v>11</v>
      </c>
      <c r="F14" s="426"/>
    </row>
    <row r="15" spans="1:10" ht="30" customHeight="1" x14ac:dyDescent="0.2">
      <c r="A15" s="424" t="s">
        <v>12</v>
      </c>
      <c r="B15" s="170" t="s">
        <v>224</v>
      </c>
      <c r="C15" s="170"/>
      <c r="D15" s="429" t="s">
        <v>1</v>
      </c>
      <c r="E15" s="427" t="s">
        <v>2</v>
      </c>
      <c r="F15" s="428"/>
    </row>
    <row r="16" spans="1:10" ht="14.25" x14ac:dyDescent="0.2">
      <c r="A16" s="425"/>
      <c r="B16" s="170" t="s">
        <v>225</v>
      </c>
      <c r="C16" s="171" t="s">
        <v>226</v>
      </c>
      <c r="D16" s="430"/>
      <c r="E16" s="348" t="s">
        <v>3</v>
      </c>
      <c r="F16" s="164" t="s">
        <v>4</v>
      </c>
    </row>
    <row r="17" spans="1:9" ht="13.5" x14ac:dyDescent="0.25">
      <c r="A17" s="172">
        <v>1</v>
      </c>
      <c r="B17" s="172">
        <v>2</v>
      </c>
      <c r="C17" s="172" t="s">
        <v>28</v>
      </c>
      <c r="D17" s="361">
        <v>4</v>
      </c>
      <c r="E17" s="361">
        <v>5</v>
      </c>
      <c r="F17" s="326">
        <v>6</v>
      </c>
    </row>
    <row r="18" spans="1:9" ht="30" x14ac:dyDescent="0.25">
      <c r="A18" s="173">
        <v>4000</v>
      </c>
      <c r="B18" s="174" t="s">
        <v>227</v>
      </c>
      <c r="C18" s="175"/>
      <c r="D18" s="362">
        <f>+E18+F18</f>
        <v>0</v>
      </c>
      <c r="E18" s="362">
        <f>+E93+E177</f>
        <v>0</v>
      </c>
      <c r="F18" s="327"/>
      <c r="G18" s="325">
        <f>+D18-1780000</f>
        <v>-1780000</v>
      </c>
      <c r="H18" s="161">
        <f>+E18-1217000</f>
        <v>-1217000</v>
      </c>
      <c r="I18" s="306"/>
    </row>
    <row r="19" spans="1:9" ht="15" hidden="1" customHeight="1" x14ac:dyDescent="0.25">
      <c r="A19" s="173"/>
      <c r="B19" s="176" t="s">
        <v>228</v>
      </c>
      <c r="C19" s="175"/>
      <c r="D19" s="363"/>
      <c r="E19" s="363"/>
      <c r="F19" s="167"/>
    </row>
    <row r="20" spans="1:9" ht="42" hidden="1" customHeight="1" x14ac:dyDescent="0.2">
      <c r="A20" s="173">
        <v>4050</v>
      </c>
      <c r="B20" s="177" t="s">
        <v>229</v>
      </c>
      <c r="C20" s="178" t="s">
        <v>8</v>
      </c>
      <c r="D20" s="349">
        <f>+D22+D35+D78+D93+D103+D137+D152</f>
        <v>831519.3</v>
      </c>
      <c r="E20" s="349">
        <f>+E22+E35+E78+E93+E103+E137+E152+E125</f>
        <v>848373.15</v>
      </c>
      <c r="F20" s="166" t="s">
        <v>19</v>
      </c>
      <c r="G20" s="161"/>
    </row>
    <row r="21" spans="1:9" ht="12" hidden="1" customHeight="1" x14ac:dyDescent="0.25">
      <c r="A21" s="179"/>
      <c r="B21" s="176" t="s">
        <v>228</v>
      </c>
      <c r="C21" s="175"/>
      <c r="D21" s="363"/>
      <c r="E21" s="363"/>
      <c r="F21" s="167"/>
    </row>
    <row r="22" spans="1:9" ht="29.25" hidden="1" customHeight="1" x14ac:dyDescent="0.2">
      <c r="A22" s="173">
        <v>4100</v>
      </c>
      <c r="B22" s="180" t="s">
        <v>230</v>
      </c>
      <c r="C22" s="181" t="s">
        <v>8</v>
      </c>
      <c r="D22" s="349">
        <f>+E22</f>
        <v>516700</v>
      </c>
      <c r="E22" s="349">
        <f>+E24</f>
        <v>516700</v>
      </c>
      <c r="F22" s="167"/>
      <c r="H22" t="s">
        <v>9</v>
      </c>
    </row>
    <row r="23" spans="1:9" ht="14.25" hidden="1" customHeight="1" x14ac:dyDescent="0.25">
      <c r="A23" s="179"/>
      <c r="B23" s="176" t="s">
        <v>228</v>
      </c>
      <c r="C23" s="175"/>
      <c r="D23" s="363"/>
      <c r="E23" s="363"/>
      <c r="F23" s="167"/>
    </row>
    <row r="24" spans="1:9" ht="26.25" hidden="1" x14ac:dyDescent="0.2">
      <c r="A24" s="173">
        <v>4110</v>
      </c>
      <c r="B24" s="182" t="s">
        <v>231</v>
      </c>
      <c r="C24" s="181" t="s">
        <v>8</v>
      </c>
      <c r="D24" s="363">
        <f>+E24</f>
        <v>516700</v>
      </c>
      <c r="E24" s="363">
        <f>+E26+E27+E28</f>
        <v>516700</v>
      </c>
      <c r="F24" s="328"/>
    </row>
    <row r="25" spans="1:9" ht="9.75" hidden="1" customHeight="1" x14ac:dyDescent="0.2">
      <c r="A25" s="173"/>
      <c r="B25" s="176" t="s">
        <v>7</v>
      </c>
      <c r="C25" s="181"/>
      <c r="D25" s="363"/>
      <c r="E25" s="363"/>
      <c r="F25" s="166"/>
    </row>
    <row r="26" spans="1:9" ht="17.25" hidden="1" customHeight="1" x14ac:dyDescent="0.2">
      <c r="A26" s="173">
        <v>4111</v>
      </c>
      <c r="B26" s="183" t="s">
        <v>232</v>
      </c>
      <c r="C26" s="184" t="s">
        <v>233</v>
      </c>
      <c r="D26" s="363">
        <f>+E26</f>
        <v>400000</v>
      </c>
      <c r="E26" s="364">
        <f>+Sheet6!G28+Sheet6!G249</f>
        <v>400000</v>
      </c>
      <c r="F26" s="166" t="s">
        <v>19</v>
      </c>
    </row>
    <row r="27" spans="1:9" ht="27" hidden="1" x14ac:dyDescent="0.2">
      <c r="A27" s="173">
        <v>4112</v>
      </c>
      <c r="B27" s="183" t="s">
        <v>234</v>
      </c>
      <c r="C27" s="185" t="s">
        <v>235</v>
      </c>
      <c r="D27" s="363">
        <f>+E27</f>
        <v>100700</v>
      </c>
      <c r="E27" s="364">
        <f>+Sheet6!G29</f>
        <v>100700</v>
      </c>
      <c r="F27" s="166" t="s">
        <v>19</v>
      </c>
    </row>
    <row r="28" spans="1:9" ht="16.5" hidden="1" customHeight="1" x14ac:dyDescent="0.2">
      <c r="A28" s="173">
        <v>4114</v>
      </c>
      <c r="B28" s="183" t="s">
        <v>236</v>
      </c>
      <c r="C28" s="185" t="s">
        <v>237</v>
      </c>
      <c r="D28" s="363">
        <f>+E28</f>
        <v>16000</v>
      </c>
      <c r="E28" s="364">
        <f>+Sheet6!G30+Sheet6!G250</f>
        <v>16000</v>
      </c>
      <c r="F28" s="166" t="s">
        <v>19</v>
      </c>
    </row>
    <row r="29" spans="1:9" ht="15" hidden="1" customHeight="1" x14ac:dyDescent="0.2">
      <c r="A29" s="173">
        <v>4120</v>
      </c>
      <c r="B29" s="186" t="s">
        <v>238</v>
      </c>
      <c r="C29" s="181" t="s">
        <v>8</v>
      </c>
      <c r="D29" s="363"/>
      <c r="E29" s="364"/>
      <c r="F29" s="166" t="s">
        <v>19</v>
      </c>
    </row>
    <row r="30" spans="1:9" ht="17.25" hidden="1" x14ac:dyDescent="0.2">
      <c r="A30" s="173"/>
      <c r="B30" s="176" t="s">
        <v>7</v>
      </c>
      <c r="C30" s="181"/>
      <c r="D30" s="363"/>
      <c r="E30" s="364"/>
      <c r="F30" s="166"/>
    </row>
    <row r="31" spans="1:9" ht="13.5" hidden="1" customHeight="1" x14ac:dyDescent="0.2">
      <c r="A31" s="173">
        <v>4121</v>
      </c>
      <c r="B31" s="183" t="s">
        <v>239</v>
      </c>
      <c r="C31" s="185" t="s">
        <v>240</v>
      </c>
      <c r="D31" s="363"/>
      <c r="E31" s="364"/>
      <c r="F31" s="166" t="s">
        <v>19</v>
      </c>
    </row>
    <row r="32" spans="1:9" ht="12.75" hidden="1" customHeight="1" x14ac:dyDescent="0.2">
      <c r="A32" s="173">
        <v>4130</v>
      </c>
      <c r="B32" s="186" t="s">
        <v>241</v>
      </c>
      <c r="C32" s="181" t="s">
        <v>8</v>
      </c>
      <c r="D32" s="363"/>
      <c r="E32" s="364"/>
      <c r="F32" s="166"/>
    </row>
    <row r="33" spans="1:6" ht="12.75" hidden="1" customHeight="1" x14ac:dyDescent="0.2">
      <c r="A33" s="173"/>
      <c r="B33" s="176" t="s">
        <v>7</v>
      </c>
      <c r="C33" s="181"/>
      <c r="D33" s="363"/>
      <c r="E33" s="364"/>
      <c r="F33" s="166"/>
    </row>
    <row r="34" spans="1:6" ht="18" hidden="1" customHeight="1" x14ac:dyDescent="0.2">
      <c r="A34" s="173">
        <v>4131</v>
      </c>
      <c r="B34" s="186" t="s">
        <v>242</v>
      </c>
      <c r="C34" s="184" t="s">
        <v>243</v>
      </c>
      <c r="D34" s="363"/>
      <c r="E34" s="364"/>
      <c r="F34" s="166"/>
    </row>
    <row r="35" spans="1:6" ht="28.5" hidden="1" customHeight="1" x14ac:dyDescent="0.2">
      <c r="A35" s="173">
        <v>4200</v>
      </c>
      <c r="B35" s="187" t="s">
        <v>244</v>
      </c>
      <c r="C35" s="181" t="s">
        <v>8</v>
      </c>
      <c r="D35" s="349">
        <f>+E35</f>
        <v>285408</v>
      </c>
      <c r="E35" s="365">
        <f>+E37+E46+E51+E61+E64+E68</f>
        <v>285408</v>
      </c>
      <c r="F35" s="166" t="s">
        <v>19</v>
      </c>
    </row>
    <row r="36" spans="1:6" ht="12.75" hidden="1" customHeight="1" x14ac:dyDescent="0.25">
      <c r="A36" s="179"/>
      <c r="B36" s="176" t="s">
        <v>228</v>
      </c>
      <c r="C36" s="175"/>
      <c r="D36" s="363"/>
      <c r="E36" s="364"/>
      <c r="F36" s="167"/>
    </row>
    <row r="37" spans="1:6" ht="26.25" hidden="1" customHeight="1" x14ac:dyDescent="0.2">
      <c r="A37" s="173">
        <v>4210</v>
      </c>
      <c r="B37" s="186" t="s">
        <v>245</v>
      </c>
      <c r="C37" s="181" t="s">
        <v>8</v>
      </c>
      <c r="D37" s="363">
        <f>+E37</f>
        <v>134708</v>
      </c>
      <c r="E37" s="364">
        <f>E39+E40+E41+E42+E43+E44+E45</f>
        <v>134708</v>
      </c>
      <c r="F37" s="166" t="s">
        <v>19</v>
      </c>
    </row>
    <row r="38" spans="1:6" ht="12" hidden="1" customHeight="1" x14ac:dyDescent="0.2">
      <c r="A38" s="173"/>
      <c r="B38" s="176" t="s">
        <v>7</v>
      </c>
      <c r="C38" s="181"/>
      <c r="D38" s="363"/>
      <c r="E38" s="364"/>
      <c r="F38" s="166"/>
    </row>
    <row r="39" spans="1:6" ht="14.25" hidden="1" customHeight="1" x14ac:dyDescent="0.2">
      <c r="A39" s="173">
        <v>4211</v>
      </c>
      <c r="B39" s="183" t="s">
        <v>246</v>
      </c>
      <c r="C39" s="185" t="s">
        <v>247</v>
      </c>
      <c r="D39" s="363">
        <f t="shared" ref="D39:D44" si="0">+E39</f>
        <v>2000</v>
      </c>
      <c r="E39" s="364">
        <f>+Sheet6!G31</f>
        <v>2000</v>
      </c>
      <c r="F39" s="166" t="s">
        <v>19</v>
      </c>
    </row>
    <row r="40" spans="1:6" ht="14.25" hidden="1" customHeight="1" x14ac:dyDescent="0.2">
      <c r="A40" s="173">
        <v>4212</v>
      </c>
      <c r="B40" s="186" t="s">
        <v>248</v>
      </c>
      <c r="C40" s="185" t="s">
        <v>249</v>
      </c>
      <c r="D40" s="363">
        <f t="shared" si="0"/>
        <v>45500</v>
      </c>
      <c r="E40" s="364">
        <f>+Sheet6!G32+Sheet6!G267+Sheet6!G310</f>
        <v>45500</v>
      </c>
      <c r="F40" s="166" t="s">
        <v>19</v>
      </c>
    </row>
    <row r="41" spans="1:6" ht="15.75" hidden="1" customHeight="1" x14ac:dyDescent="0.2">
      <c r="A41" s="173">
        <v>4213</v>
      </c>
      <c r="B41" s="183" t="s">
        <v>250</v>
      </c>
      <c r="C41" s="185" t="s">
        <v>251</v>
      </c>
      <c r="D41" s="363">
        <f t="shared" si="0"/>
        <v>76864</v>
      </c>
      <c r="E41" s="364">
        <f>+Sheet6!G33+Sheet6!G251+Sheet6!G268</f>
        <v>76864</v>
      </c>
      <c r="F41" s="166" t="s">
        <v>19</v>
      </c>
    </row>
    <row r="42" spans="1:6" ht="15" hidden="1" customHeight="1" x14ac:dyDescent="0.2">
      <c r="A42" s="173">
        <v>4214</v>
      </c>
      <c r="B42" s="183" t="s">
        <v>252</v>
      </c>
      <c r="C42" s="185" t="s">
        <v>253</v>
      </c>
      <c r="D42" s="363">
        <f t="shared" si="0"/>
        <v>3064</v>
      </c>
      <c r="E42" s="364">
        <f>+Sheet6!G34</f>
        <v>3064</v>
      </c>
      <c r="F42" s="166" t="s">
        <v>19</v>
      </c>
    </row>
    <row r="43" spans="1:6" ht="17.25" hidden="1" customHeight="1" x14ac:dyDescent="0.2">
      <c r="A43" s="173">
        <v>4215</v>
      </c>
      <c r="B43" s="183" t="s">
        <v>254</v>
      </c>
      <c r="C43" s="185" t="s">
        <v>255</v>
      </c>
      <c r="D43" s="363">
        <f t="shared" si="0"/>
        <v>980</v>
      </c>
      <c r="E43" s="364">
        <f>+Sheet6!G35</f>
        <v>980</v>
      </c>
      <c r="F43" s="166" t="s">
        <v>19</v>
      </c>
    </row>
    <row r="44" spans="1:6" ht="16.5" hidden="1" customHeight="1" x14ac:dyDescent="0.2">
      <c r="A44" s="173">
        <v>4216</v>
      </c>
      <c r="B44" s="183" t="s">
        <v>256</v>
      </c>
      <c r="C44" s="185" t="s">
        <v>257</v>
      </c>
      <c r="D44" s="363">
        <f t="shared" si="0"/>
        <v>6300</v>
      </c>
      <c r="E44" s="364">
        <f>+Sheet6!G252+Sheet6!G311</f>
        <v>6300</v>
      </c>
      <c r="F44" s="166" t="s">
        <v>19</v>
      </c>
    </row>
    <row r="45" spans="1:6" ht="17.25" hidden="1" x14ac:dyDescent="0.2">
      <c r="A45" s="173">
        <v>4217</v>
      </c>
      <c r="B45" s="183" t="s">
        <v>258</v>
      </c>
      <c r="C45" s="185" t="s">
        <v>259</v>
      </c>
      <c r="D45" s="363"/>
      <c r="E45" s="364"/>
      <c r="F45" s="166" t="s">
        <v>19</v>
      </c>
    </row>
    <row r="46" spans="1:6" ht="26.25" hidden="1" x14ac:dyDescent="0.2">
      <c r="A46" s="173">
        <v>4220</v>
      </c>
      <c r="B46" s="186" t="s">
        <v>260</v>
      </c>
      <c r="C46" s="181" t="s">
        <v>8</v>
      </c>
      <c r="D46" s="349">
        <f>+E46</f>
        <v>7000</v>
      </c>
      <c r="E46" s="365">
        <f>+E48+E49+E50</f>
        <v>7000</v>
      </c>
      <c r="F46" s="166" t="s">
        <v>19</v>
      </c>
    </row>
    <row r="47" spans="1:6" ht="12" hidden="1" customHeight="1" x14ac:dyDescent="0.2">
      <c r="A47" s="173"/>
      <c r="B47" s="176" t="s">
        <v>7</v>
      </c>
      <c r="C47" s="181"/>
      <c r="D47" s="363"/>
      <c r="E47" s="364"/>
      <c r="F47" s="166"/>
    </row>
    <row r="48" spans="1:6" ht="16.5" hidden="1" customHeight="1" x14ac:dyDescent="0.25">
      <c r="A48" s="173">
        <v>4221</v>
      </c>
      <c r="B48" s="183" t="s">
        <v>261</v>
      </c>
      <c r="C48" s="188">
        <v>4221</v>
      </c>
      <c r="D48" s="363">
        <f>+E48</f>
        <v>2000</v>
      </c>
      <c r="E48" s="364">
        <f>+Sheet6!G36</f>
        <v>2000</v>
      </c>
      <c r="F48" s="166" t="s">
        <v>19</v>
      </c>
    </row>
    <row r="49" spans="1:6" ht="16.5" hidden="1" customHeight="1" x14ac:dyDescent="0.2">
      <c r="A49" s="173">
        <v>4222</v>
      </c>
      <c r="B49" s="183" t="s">
        <v>262</v>
      </c>
      <c r="C49" s="185" t="s">
        <v>263</v>
      </c>
      <c r="D49" s="363">
        <f>+E49</f>
        <v>5000</v>
      </c>
      <c r="E49" s="364">
        <f>+Sheet6!G37</f>
        <v>5000</v>
      </c>
      <c r="F49" s="166" t="s">
        <v>19</v>
      </c>
    </row>
    <row r="50" spans="1:6" ht="13.5" hidden="1" customHeight="1" x14ac:dyDescent="0.2">
      <c r="A50" s="173">
        <v>4223</v>
      </c>
      <c r="B50" s="183" t="s">
        <v>264</v>
      </c>
      <c r="C50" s="185" t="s">
        <v>265</v>
      </c>
      <c r="D50" s="363"/>
      <c r="E50" s="364"/>
      <c r="F50" s="166" t="s">
        <v>19</v>
      </c>
    </row>
    <row r="51" spans="1:6" ht="25.5" hidden="1" customHeight="1" x14ac:dyDescent="0.2">
      <c r="A51" s="173">
        <v>4230</v>
      </c>
      <c r="B51" s="186" t="s">
        <v>266</v>
      </c>
      <c r="C51" s="181" t="s">
        <v>8</v>
      </c>
      <c r="D51" s="349">
        <f>+E51</f>
        <v>51310</v>
      </c>
      <c r="E51" s="365">
        <f>+E53+E54+E55+E56+E57+E58+E59+E60</f>
        <v>51310</v>
      </c>
      <c r="F51" s="166" t="s">
        <v>19</v>
      </c>
    </row>
    <row r="52" spans="1:6" ht="11.25" hidden="1" customHeight="1" x14ac:dyDescent="0.2">
      <c r="A52" s="173"/>
      <c r="B52" s="176" t="s">
        <v>7</v>
      </c>
      <c r="C52" s="181"/>
      <c r="D52" s="363"/>
      <c r="E52" s="364"/>
      <c r="F52" s="166"/>
    </row>
    <row r="53" spans="1:6" ht="15" hidden="1" customHeight="1" x14ac:dyDescent="0.2">
      <c r="A53" s="173">
        <v>4231</v>
      </c>
      <c r="B53" s="183" t="s">
        <v>267</v>
      </c>
      <c r="C53" s="185" t="s">
        <v>268</v>
      </c>
      <c r="D53" s="363">
        <f t="shared" ref="D53:D61" si="1">+E53</f>
        <v>300</v>
      </c>
      <c r="E53" s="364">
        <f>+Sheet6!G38</f>
        <v>300</v>
      </c>
      <c r="F53" s="166" t="s">
        <v>19</v>
      </c>
    </row>
    <row r="54" spans="1:6" ht="17.25" hidden="1" customHeight="1" x14ac:dyDescent="0.2">
      <c r="A54" s="173">
        <v>4232</v>
      </c>
      <c r="B54" s="183" t="s">
        <v>269</v>
      </c>
      <c r="C54" s="185" t="s">
        <v>270</v>
      </c>
      <c r="D54" s="363">
        <f t="shared" si="1"/>
        <v>4110</v>
      </c>
      <c r="E54" s="364">
        <f>+Sheet6!G39</f>
        <v>4110</v>
      </c>
      <c r="F54" s="166" t="s">
        <v>19</v>
      </c>
    </row>
    <row r="55" spans="1:6" ht="27" hidden="1" x14ac:dyDescent="0.2">
      <c r="A55" s="173">
        <v>4233</v>
      </c>
      <c r="B55" s="183" t="s">
        <v>271</v>
      </c>
      <c r="C55" s="185" t="s">
        <v>272</v>
      </c>
      <c r="D55" s="363">
        <f t="shared" si="1"/>
        <v>7000</v>
      </c>
      <c r="E55" s="364">
        <f>+Sheet6!G40</f>
        <v>7000</v>
      </c>
      <c r="F55" s="166" t="s">
        <v>19</v>
      </c>
    </row>
    <row r="56" spans="1:6" ht="15.75" hidden="1" customHeight="1" x14ac:dyDescent="0.2">
      <c r="A56" s="173">
        <v>4234</v>
      </c>
      <c r="B56" s="183" t="s">
        <v>273</v>
      </c>
      <c r="C56" s="185" t="s">
        <v>274</v>
      </c>
      <c r="D56" s="363">
        <f t="shared" si="1"/>
        <v>2000</v>
      </c>
      <c r="E56" s="364">
        <f>+Sheet6!G41</f>
        <v>2000</v>
      </c>
      <c r="F56" s="166" t="s">
        <v>19</v>
      </c>
    </row>
    <row r="57" spans="1:6" ht="21.75" hidden="1" customHeight="1" x14ac:dyDescent="0.2">
      <c r="A57" s="173">
        <v>4235</v>
      </c>
      <c r="B57" s="189" t="s">
        <v>275</v>
      </c>
      <c r="C57" s="190">
        <v>4235</v>
      </c>
      <c r="D57" s="363">
        <f t="shared" si="1"/>
        <v>4000</v>
      </c>
      <c r="E57" s="364">
        <f>+Sheet6!G80</f>
        <v>4000</v>
      </c>
      <c r="F57" s="166" t="s">
        <v>19</v>
      </c>
    </row>
    <row r="58" spans="1:6" ht="16.5" hidden="1" customHeight="1" x14ac:dyDescent="0.2">
      <c r="A58" s="173">
        <v>4236</v>
      </c>
      <c r="B58" s="183" t="s">
        <v>276</v>
      </c>
      <c r="C58" s="185" t="s">
        <v>277</v>
      </c>
      <c r="D58" s="363">
        <f t="shared" si="1"/>
        <v>3000</v>
      </c>
      <c r="E58" s="364">
        <f>+Sheet6!G81</f>
        <v>3000</v>
      </c>
      <c r="F58" s="166" t="s">
        <v>19</v>
      </c>
    </row>
    <row r="59" spans="1:6" ht="16.5" hidden="1" customHeight="1" x14ac:dyDescent="0.2">
      <c r="A59" s="173">
        <v>4237</v>
      </c>
      <c r="B59" s="183" t="s">
        <v>278</v>
      </c>
      <c r="C59" s="185" t="s">
        <v>279</v>
      </c>
      <c r="D59" s="363">
        <f t="shared" si="1"/>
        <v>12000</v>
      </c>
      <c r="E59" s="364">
        <f>+Sheet6!G82+Sheet6!G384</f>
        <v>12000</v>
      </c>
      <c r="F59" s="166" t="s">
        <v>19</v>
      </c>
    </row>
    <row r="60" spans="1:6" ht="15" hidden="1" customHeight="1" x14ac:dyDescent="0.2">
      <c r="A60" s="173">
        <v>4239</v>
      </c>
      <c r="B60" s="183" t="s">
        <v>280</v>
      </c>
      <c r="C60" s="185" t="s">
        <v>281</v>
      </c>
      <c r="D60" s="363">
        <f t="shared" si="1"/>
        <v>18900</v>
      </c>
      <c r="E60" s="364">
        <f>+Sheet6!G385+Sheet6!G83</f>
        <v>18900</v>
      </c>
      <c r="F60" s="166" t="s">
        <v>19</v>
      </c>
    </row>
    <row r="61" spans="1:6" ht="26.25" hidden="1" x14ac:dyDescent="0.2">
      <c r="A61" s="173">
        <v>4240</v>
      </c>
      <c r="B61" s="186" t="s">
        <v>282</v>
      </c>
      <c r="C61" s="181" t="s">
        <v>8</v>
      </c>
      <c r="D61" s="349">
        <f t="shared" si="1"/>
        <v>16990</v>
      </c>
      <c r="E61" s="365">
        <f>+E63</f>
        <v>16990</v>
      </c>
      <c r="F61" s="166" t="s">
        <v>19</v>
      </c>
    </row>
    <row r="62" spans="1:6" ht="12.75" hidden="1" customHeight="1" x14ac:dyDescent="0.2">
      <c r="A62" s="173"/>
      <c r="B62" s="176" t="s">
        <v>7</v>
      </c>
      <c r="C62" s="181"/>
      <c r="D62" s="363"/>
      <c r="E62" s="364"/>
      <c r="F62" s="166"/>
    </row>
    <row r="63" spans="1:6" ht="15.75" hidden="1" customHeight="1" x14ac:dyDescent="0.2">
      <c r="A63" s="173">
        <v>4241</v>
      </c>
      <c r="B63" s="183" t="s">
        <v>283</v>
      </c>
      <c r="C63" s="185" t="s">
        <v>284</v>
      </c>
      <c r="D63" s="363">
        <f>+E63</f>
        <v>16990</v>
      </c>
      <c r="E63" s="364">
        <f>+Sheet6!G84+Sheet6!G42+Sheet6!G179+Sheet6!G269</f>
        <v>16990</v>
      </c>
      <c r="F63" s="166" t="s">
        <v>19</v>
      </c>
    </row>
    <row r="64" spans="1:6" ht="24.75" hidden="1" customHeight="1" x14ac:dyDescent="0.2">
      <c r="A64" s="173">
        <v>4250</v>
      </c>
      <c r="B64" s="186" t="s">
        <v>285</v>
      </c>
      <c r="C64" s="181" t="s">
        <v>8</v>
      </c>
      <c r="D64" s="349">
        <f>+E64</f>
        <v>16500</v>
      </c>
      <c r="E64" s="365">
        <f>+E66+E67</f>
        <v>16500</v>
      </c>
      <c r="F64" s="166" t="s">
        <v>19</v>
      </c>
    </row>
    <row r="65" spans="1:6" ht="11.25" hidden="1" customHeight="1" x14ac:dyDescent="0.2">
      <c r="A65" s="173"/>
      <c r="B65" s="176" t="s">
        <v>7</v>
      </c>
      <c r="C65" s="181"/>
      <c r="D65" s="363"/>
      <c r="E65" s="364"/>
      <c r="F65" s="166"/>
    </row>
    <row r="66" spans="1:6" ht="16.5" hidden="1" customHeight="1" x14ac:dyDescent="0.2">
      <c r="A66" s="173">
        <v>4251</v>
      </c>
      <c r="B66" s="183" t="s">
        <v>286</v>
      </c>
      <c r="C66" s="185" t="s">
        <v>287</v>
      </c>
      <c r="D66" s="363">
        <f>+E66</f>
        <v>10000</v>
      </c>
      <c r="E66" s="364">
        <f>+Sheet6!G85</f>
        <v>10000</v>
      </c>
      <c r="F66" s="166" t="s">
        <v>19</v>
      </c>
    </row>
    <row r="67" spans="1:6" ht="27" hidden="1" x14ac:dyDescent="0.2">
      <c r="A67" s="173">
        <v>4252</v>
      </c>
      <c r="B67" s="183" t="s">
        <v>288</v>
      </c>
      <c r="C67" s="185" t="s">
        <v>289</v>
      </c>
      <c r="D67" s="363">
        <f>+E67</f>
        <v>6500</v>
      </c>
      <c r="E67" s="364">
        <f>+Sheet6!G43+Sheet6!G270</f>
        <v>6500</v>
      </c>
      <c r="F67" s="166" t="s">
        <v>19</v>
      </c>
    </row>
    <row r="68" spans="1:6" ht="27.75" hidden="1" customHeight="1" x14ac:dyDescent="0.2">
      <c r="A68" s="173">
        <v>4260</v>
      </c>
      <c r="B68" s="186" t="s">
        <v>290</v>
      </c>
      <c r="C68" s="181" t="s">
        <v>8</v>
      </c>
      <c r="D68" s="349">
        <f>+E68</f>
        <v>58900</v>
      </c>
      <c r="E68" s="365">
        <f>+E70+E71+E72+E73+E74+E75+E76+E77</f>
        <v>58900</v>
      </c>
      <c r="F68" s="166" t="s">
        <v>19</v>
      </c>
    </row>
    <row r="69" spans="1:6" ht="15" hidden="1" customHeight="1" x14ac:dyDescent="0.2">
      <c r="A69" s="173"/>
      <c r="B69" s="176" t="s">
        <v>7</v>
      </c>
      <c r="C69" s="181"/>
      <c r="D69" s="363"/>
      <c r="E69" s="364"/>
      <c r="F69" s="166"/>
    </row>
    <row r="70" spans="1:6" ht="15" hidden="1" customHeight="1" x14ac:dyDescent="0.2">
      <c r="A70" s="173">
        <v>4261</v>
      </c>
      <c r="B70" s="183" t="s">
        <v>291</v>
      </c>
      <c r="C70" s="185" t="s">
        <v>292</v>
      </c>
      <c r="D70" s="363">
        <f>+E70</f>
        <v>4000</v>
      </c>
      <c r="E70" s="364">
        <f>+Sheet6!G44+Sheet6!G86+Sheet6!G254</f>
        <v>4000</v>
      </c>
      <c r="F70" s="166" t="s">
        <v>19</v>
      </c>
    </row>
    <row r="71" spans="1:6" ht="18" hidden="1" customHeight="1" x14ac:dyDescent="0.2">
      <c r="A71" s="173">
        <v>4262</v>
      </c>
      <c r="B71" s="183" t="s">
        <v>293</v>
      </c>
      <c r="C71" s="185" t="s">
        <v>294</v>
      </c>
      <c r="D71" s="363">
        <f t="shared" ref="D71:D77" si="2">+E71</f>
        <v>0</v>
      </c>
      <c r="E71" s="364">
        <v>0</v>
      </c>
      <c r="F71" s="166" t="s">
        <v>19</v>
      </c>
    </row>
    <row r="72" spans="1:6" ht="27" hidden="1" x14ac:dyDescent="0.2">
      <c r="A72" s="173">
        <v>4263</v>
      </c>
      <c r="B72" s="183" t="s">
        <v>295</v>
      </c>
      <c r="C72" s="185" t="s">
        <v>296</v>
      </c>
      <c r="D72" s="363">
        <f t="shared" si="2"/>
        <v>0</v>
      </c>
      <c r="E72" s="364">
        <v>0</v>
      </c>
      <c r="F72" s="166" t="s">
        <v>19</v>
      </c>
    </row>
    <row r="73" spans="1:6" ht="14.25" hidden="1" customHeight="1" x14ac:dyDescent="0.2">
      <c r="A73" s="173">
        <v>4264</v>
      </c>
      <c r="B73" s="191" t="s">
        <v>297</v>
      </c>
      <c r="C73" s="185" t="s">
        <v>298</v>
      </c>
      <c r="D73" s="363">
        <f t="shared" si="2"/>
        <v>13900</v>
      </c>
      <c r="E73" s="364">
        <f>+Sheet6!G45+Sheet6!G255+Sheet6!G271</f>
        <v>13900</v>
      </c>
      <c r="F73" s="166" t="s">
        <v>19</v>
      </c>
    </row>
    <row r="74" spans="1:6" ht="14.25" hidden="1" customHeight="1" x14ac:dyDescent="0.2">
      <c r="A74" s="173">
        <v>4265</v>
      </c>
      <c r="B74" s="192" t="s">
        <v>299</v>
      </c>
      <c r="C74" s="185" t="s">
        <v>300</v>
      </c>
      <c r="D74" s="363">
        <f t="shared" si="2"/>
        <v>0</v>
      </c>
      <c r="E74" s="364">
        <v>0</v>
      </c>
      <c r="F74" s="166" t="s">
        <v>19</v>
      </c>
    </row>
    <row r="75" spans="1:6" ht="16.5" hidden="1" customHeight="1" x14ac:dyDescent="0.2">
      <c r="A75" s="173">
        <v>4266</v>
      </c>
      <c r="B75" s="191" t="s">
        <v>301</v>
      </c>
      <c r="C75" s="185" t="s">
        <v>302</v>
      </c>
      <c r="D75" s="363">
        <f t="shared" si="2"/>
        <v>0</v>
      </c>
      <c r="E75" s="364">
        <v>0</v>
      </c>
      <c r="F75" s="166" t="s">
        <v>19</v>
      </c>
    </row>
    <row r="76" spans="1:6" ht="16.5" hidden="1" customHeight="1" x14ac:dyDescent="0.2">
      <c r="A76" s="173">
        <v>4267</v>
      </c>
      <c r="B76" s="191" t="s">
        <v>303</v>
      </c>
      <c r="C76" s="185" t="s">
        <v>304</v>
      </c>
      <c r="D76" s="363">
        <f t="shared" si="2"/>
        <v>4000</v>
      </c>
      <c r="E76" s="364">
        <f>+Sheet6!G46+Sheet6!G87</f>
        <v>4000</v>
      </c>
      <c r="F76" s="166" t="s">
        <v>19</v>
      </c>
    </row>
    <row r="77" spans="1:6" ht="15" hidden="1" customHeight="1" x14ac:dyDescent="0.2">
      <c r="A77" s="173">
        <v>4268</v>
      </c>
      <c r="B77" s="191" t="s">
        <v>305</v>
      </c>
      <c r="C77" s="185" t="s">
        <v>306</v>
      </c>
      <c r="D77" s="363">
        <f t="shared" si="2"/>
        <v>37000</v>
      </c>
      <c r="E77" s="364">
        <f>+Sheet6!G47+Sheet6!G88+Sheet6!G256</f>
        <v>37000</v>
      </c>
      <c r="F77" s="166" t="s">
        <v>19</v>
      </c>
    </row>
    <row r="78" spans="1:6" ht="26.25" hidden="1" customHeight="1" x14ac:dyDescent="0.2">
      <c r="A78" s="163">
        <v>4300</v>
      </c>
      <c r="B78" s="193" t="s">
        <v>307</v>
      </c>
      <c r="C78" s="194" t="s">
        <v>8</v>
      </c>
      <c r="D78" s="363"/>
      <c r="E78" s="364"/>
      <c r="F78" s="166" t="s">
        <v>19</v>
      </c>
    </row>
    <row r="79" spans="1:6" ht="12.75" hidden="1" customHeight="1" x14ac:dyDescent="0.25">
      <c r="A79" s="179"/>
      <c r="B79" s="176" t="s">
        <v>228</v>
      </c>
      <c r="C79" s="175"/>
      <c r="D79" s="363"/>
      <c r="E79" s="364"/>
      <c r="F79" s="167"/>
    </row>
    <row r="80" spans="1:6" ht="17.25" hidden="1" x14ac:dyDescent="0.2">
      <c r="A80" s="173">
        <v>4310</v>
      </c>
      <c r="B80" s="195" t="s">
        <v>308</v>
      </c>
      <c r="C80" s="181" t="s">
        <v>8</v>
      </c>
      <c r="D80" s="363"/>
      <c r="E80" s="364"/>
      <c r="F80" s="166"/>
    </row>
    <row r="81" spans="1:6" ht="12" hidden="1" customHeight="1" x14ac:dyDescent="0.2">
      <c r="A81" s="173"/>
      <c r="B81" s="176" t="s">
        <v>7</v>
      </c>
      <c r="C81" s="181"/>
      <c r="D81" s="363"/>
      <c r="E81" s="364"/>
      <c r="F81" s="166"/>
    </row>
    <row r="82" spans="1:6" ht="17.25" hidden="1" customHeight="1" x14ac:dyDescent="0.2">
      <c r="A82" s="173">
        <v>4311</v>
      </c>
      <c r="B82" s="191" t="s">
        <v>309</v>
      </c>
      <c r="C82" s="185" t="s">
        <v>310</v>
      </c>
      <c r="D82" s="363"/>
      <c r="E82" s="364"/>
      <c r="F82" s="166" t="s">
        <v>19</v>
      </c>
    </row>
    <row r="83" spans="1:6" ht="16.5" hidden="1" customHeight="1" x14ac:dyDescent="0.2">
      <c r="A83" s="173">
        <v>4312</v>
      </c>
      <c r="B83" s="191" t="s">
        <v>311</v>
      </c>
      <c r="C83" s="185" t="s">
        <v>312</v>
      </c>
      <c r="D83" s="363"/>
      <c r="E83" s="364"/>
      <c r="F83" s="166" t="s">
        <v>19</v>
      </c>
    </row>
    <row r="84" spans="1:6" ht="17.25" hidden="1" x14ac:dyDescent="0.2">
      <c r="A84" s="173">
        <v>4320</v>
      </c>
      <c r="B84" s="195" t="s">
        <v>313</v>
      </c>
      <c r="C84" s="181" t="s">
        <v>8</v>
      </c>
      <c r="D84" s="363"/>
      <c r="E84" s="364"/>
      <c r="F84" s="166"/>
    </row>
    <row r="85" spans="1:6" ht="17.25" hidden="1" x14ac:dyDescent="0.2">
      <c r="A85" s="173"/>
      <c r="B85" s="176" t="s">
        <v>7</v>
      </c>
      <c r="C85" s="181"/>
      <c r="D85" s="363"/>
      <c r="E85" s="364"/>
      <c r="F85" s="166"/>
    </row>
    <row r="86" spans="1:6" ht="15.75" hidden="1" customHeight="1" x14ac:dyDescent="0.2">
      <c r="A86" s="173">
        <v>4321</v>
      </c>
      <c r="B86" s="191" t="s">
        <v>314</v>
      </c>
      <c r="C86" s="185" t="s">
        <v>315</v>
      </c>
      <c r="D86" s="363"/>
      <c r="E86" s="364"/>
      <c r="F86" s="166" t="s">
        <v>19</v>
      </c>
    </row>
    <row r="87" spans="1:6" ht="18.75" hidden="1" customHeight="1" x14ac:dyDescent="0.2">
      <c r="A87" s="173">
        <v>4322</v>
      </c>
      <c r="B87" s="191" t="s">
        <v>316</v>
      </c>
      <c r="C87" s="185" t="s">
        <v>317</v>
      </c>
      <c r="D87" s="363"/>
      <c r="E87" s="364"/>
      <c r="F87" s="166" t="s">
        <v>19</v>
      </c>
    </row>
    <row r="88" spans="1:6" ht="26.25" hidden="1" x14ac:dyDescent="0.2">
      <c r="A88" s="173">
        <v>4330</v>
      </c>
      <c r="B88" s="195" t="s">
        <v>318</v>
      </c>
      <c r="C88" s="181" t="s">
        <v>8</v>
      </c>
      <c r="D88" s="363"/>
      <c r="E88" s="364"/>
      <c r="F88" s="166" t="s">
        <v>19</v>
      </c>
    </row>
    <row r="89" spans="1:6" ht="13.5" hidden="1" customHeight="1" x14ac:dyDescent="0.2">
      <c r="A89" s="173"/>
      <c r="B89" s="176" t="s">
        <v>7</v>
      </c>
      <c r="C89" s="181"/>
      <c r="D89" s="363"/>
      <c r="E89" s="364"/>
      <c r="F89" s="166"/>
    </row>
    <row r="90" spans="1:6" ht="15.75" hidden="1" customHeight="1" x14ac:dyDescent="0.2">
      <c r="A90" s="173">
        <v>4331</v>
      </c>
      <c r="B90" s="191" t="s">
        <v>319</v>
      </c>
      <c r="C90" s="185" t="s">
        <v>320</v>
      </c>
      <c r="D90" s="363"/>
      <c r="E90" s="364"/>
      <c r="F90" s="166" t="s">
        <v>19</v>
      </c>
    </row>
    <row r="91" spans="1:6" ht="12.75" hidden="1" customHeight="1" x14ac:dyDescent="0.2">
      <c r="A91" s="173">
        <v>4332</v>
      </c>
      <c r="B91" s="191" t="s">
        <v>321</v>
      </c>
      <c r="C91" s="185" t="s">
        <v>322</v>
      </c>
      <c r="D91" s="363"/>
      <c r="E91" s="364"/>
      <c r="F91" s="166" t="s">
        <v>19</v>
      </c>
    </row>
    <row r="92" spans="1:6" ht="15.75" hidden="1" customHeight="1" x14ac:dyDescent="0.2">
      <c r="A92" s="173">
        <v>4333</v>
      </c>
      <c r="B92" s="191" t="s">
        <v>323</v>
      </c>
      <c r="C92" s="185" t="s">
        <v>324</v>
      </c>
      <c r="D92" s="363"/>
      <c r="E92" s="364"/>
      <c r="F92" s="166" t="s">
        <v>19</v>
      </c>
    </row>
    <row r="93" spans="1:6" ht="17.25" x14ac:dyDescent="0.2">
      <c r="A93" s="163">
        <v>4400</v>
      </c>
      <c r="B93" s="196" t="s">
        <v>325</v>
      </c>
      <c r="C93" s="194" t="s">
        <v>8</v>
      </c>
      <c r="D93" s="365">
        <f>+D95</f>
        <v>13000</v>
      </c>
      <c r="E93" s="365">
        <f>+E95</f>
        <v>13000</v>
      </c>
      <c r="F93" s="166" t="s">
        <v>19</v>
      </c>
    </row>
    <row r="94" spans="1:6" ht="14.25" customHeight="1" x14ac:dyDescent="0.25">
      <c r="A94" s="179"/>
      <c r="B94" s="176" t="s">
        <v>228</v>
      </c>
      <c r="C94" s="175"/>
      <c r="D94" s="363"/>
      <c r="E94" s="364"/>
      <c r="F94" s="167"/>
    </row>
    <row r="95" spans="1:6" ht="27" x14ac:dyDescent="0.2">
      <c r="A95" s="173">
        <v>4410</v>
      </c>
      <c r="B95" s="195" t="s">
        <v>326</v>
      </c>
      <c r="C95" s="181" t="s">
        <v>8</v>
      </c>
      <c r="D95" s="365">
        <f>+D97</f>
        <v>13000</v>
      </c>
      <c r="E95" s="365">
        <f>+E97</f>
        <v>13000</v>
      </c>
      <c r="F95" s="166"/>
    </row>
    <row r="96" spans="1:6" ht="12" customHeight="1" x14ac:dyDescent="0.2">
      <c r="A96" s="173"/>
      <c r="B96" s="176" t="s">
        <v>7</v>
      </c>
      <c r="C96" s="181"/>
      <c r="D96" s="363"/>
      <c r="E96" s="364"/>
      <c r="F96" s="166"/>
    </row>
    <row r="97" spans="1:6" ht="27" x14ac:dyDescent="0.2">
      <c r="A97" s="173">
        <v>4411</v>
      </c>
      <c r="B97" s="191" t="s">
        <v>327</v>
      </c>
      <c r="C97" s="185" t="s">
        <v>328</v>
      </c>
      <c r="D97" s="364">
        <f>+E97</f>
        <v>13000</v>
      </c>
      <c r="E97" s="364">
        <v>13000</v>
      </c>
      <c r="F97" s="166" t="s">
        <v>19</v>
      </c>
    </row>
    <row r="98" spans="1:6" ht="27" hidden="1" x14ac:dyDescent="0.2">
      <c r="A98" s="173">
        <v>4412</v>
      </c>
      <c r="B98" s="191" t="s">
        <v>329</v>
      </c>
      <c r="C98" s="185" t="s">
        <v>330</v>
      </c>
      <c r="D98" s="363"/>
      <c r="E98" s="364"/>
      <c r="F98" s="166" t="s">
        <v>19</v>
      </c>
    </row>
    <row r="99" spans="1:6" ht="27" hidden="1" x14ac:dyDescent="0.2">
      <c r="A99" s="173">
        <v>4420</v>
      </c>
      <c r="B99" s="195" t="s">
        <v>331</v>
      </c>
      <c r="C99" s="181" t="s">
        <v>8</v>
      </c>
      <c r="D99" s="363"/>
      <c r="E99" s="364">
        <v>0</v>
      </c>
      <c r="F99" s="166"/>
    </row>
    <row r="100" spans="1:6" ht="12.75" hidden="1" customHeight="1" x14ac:dyDescent="0.2">
      <c r="A100" s="173"/>
      <c r="B100" s="176" t="s">
        <v>7</v>
      </c>
      <c r="C100" s="181"/>
      <c r="D100" s="363"/>
      <c r="E100" s="364"/>
      <c r="F100" s="166"/>
    </row>
    <row r="101" spans="1:6" ht="27" hidden="1" x14ac:dyDescent="0.2">
      <c r="A101" s="173">
        <v>4421</v>
      </c>
      <c r="B101" s="191" t="s">
        <v>332</v>
      </c>
      <c r="C101" s="185" t="s">
        <v>333</v>
      </c>
      <c r="D101" s="363"/>
      <c r="E101" s="364"/>
      <c r="F101" s="166" t="s">
        <v>19</v>
      </c>
    </row>
    <row r="102" spans="1:6" ht="27" hidden="1" x14ac:dyDescent="0.2">
      <c r="A102" s="173">
        <v>4422</v>
      </c>
      <c r="B102" s="191" t="s">
        <v>334</v>
      </c>
      <c r="C102" s="185" t="s">
        <v>335</v>
      </c>
      <c r="D102" s="363"/>
      <c r="E102" s="364"/>
      <c r="F102" s="166" t="s">
        <v>19</v>
      </c>
    </row>
    <row r="103" spans="1:6" ht="17.25" hidden="1" customHeight="1" x14ac:dyDescent="0.2">
      <c r="A103" s="173">
        <v>4500</v>
      </c>
      <c r="B103" s="197" t="s">
        <v>336</v>
      </c>
      <c r="C103" s="181" t="s">
        <v>8</v>
      </c>
      <c r="D103" s="349">
        <f>+E103</f>
        <v>5011.3</v>
      </c>
      <c r="E103" s="365">
        <f>+E113</f>
        <v>5011.3</v>
      </c>
      <c r="F103" s="166" t="s">
        <v>19</v>
      </c>
    </row>
    <row r="104" spans="1:6" ht="15.75" hidden="1" customHeight="1" x14ac:dyDescent="0.25">
      <c r="A104" s="179"/>
      <c r="B104" s="176" t="s">
        <v>228</v>
      </c>
      <c r="C104" s="175"/>
      <c r="D104" s="363"/>
      <c r="E104" s="364"/>
      <c r="F104" s="167"/>
    </row>
    <row r="105" spans="1:6" ht="29.25" hidden="1" customHeight="1" x14ac:dyDescent="0.2">
      <c r="A105" s="173">
        <v>4510</v>
      </c>
      <c r="B105" s="198" t="s">
        <v>337</v>
      </c>
      <c r="C105" s="181" t="s">
        <v>8</v>
      </c>
      <c r="D105" s="349">
        <v>0</v>
      </c>
      <c r="E105" s="365">
        <v>0</v>
      </c>
      <c r="F105" s="166"/>
    </row>
    <row r="106" spans="1:6" ht="12.75" hidden="1" customHeight="1" x14ac:dyDescent="0.2">
      <c r="A106" s="173"/>
      <c r="B106" s="176" t="s">
        <v>7</v>
      </c>
      <c r="C106" s="181"/>
      <c r="D106" s="363"/>
      <c r="E106" s="364"/>
      <c r="F106" s="166"/>
    </row>
    <row r="107" spans="1:6" ht="17.25" hidden="1" x14ac:dyDescent="0.2">
      <c r="A107" s="173">
        <v>4511</v>
      </c>
      <c r="B107" s="199" t="s">
        <v>338</v>
      </c>
      <c r="C107" s="185" t="s">
        <v>339</v>
      </c>
      <c r="D107" s="363"/>
      <c r="E107" s="364"/>
      <c r="F107" s="166" t="s">
        <v>19</v>
      </c>
    </row>
    <row r="108" spans="1:6" ht="12.75" hidden="1" customHeight="1" x14ac:dyDescent="0.2">
      <c r="A108" s="173">
        <v>4512</v>
      </c>
      <c r="B108" s="191" t="s">
        <v>340</v>
      </c>
      <c r="C108" s="185" t="s">
        <v>341</v>
      </c>
      <c r="D108" s="363"/>
      <c r="E108" s="364"/>
      <c r="F108" s="166" t="s">
        <v>19</v>
      </c>
    </row>
    <row r="109" spans="1:6" ht="27" hidden="1" x14ac:dyDescent="0.2">
      <c r="A109" s="173">
        <v>4520</v>
      </c>
      <c r="B109" s="198" t="s">
        <v>342</v>
      </c>
      <c r="C109" s="181" t="s">
        <v>8</v>
      </c>
      <c r="D109" s="363"/>
      <c r="E109" s="364"/>
      <c r="F109" s="166"/>
    </row>
    <row r="110" spans="1:6" ht="12.75" hidden="1" customHeight="1" x14ac:dyDescent="0.2">
      <c r="A110" s="173"/>
      <c r="B110" s="176" t="s">
        <v>7</v>
      </c>
      <c r="C110" s="181"/>
      <c r="D110" s="363"/>
      <c r="E110" s="364"/>
      <c r="F110" s="166"/>
    </row>
    <row r="111" spans="1:6" ht="15" hidden="1" customHeight="1" x14ac:dyDescent="0.2">
      <c r="A111" s="173">
        <v>4521</v>
      </c>
      <c r="B111" s="191" t="s">
        <v>343</v>
      </c>
      <c r="C111" s="185" t="s">
        <v>344</v>
      </c>
      <c r="D111" s="363"/>
      <c r="E111" s="364"/>
      <c r="F111" s="166" t="s">
        <v>19</v>
      </c>
    </row>
    <row r="112" spans="1:6" ht="16.5" hidden="1" customHeight="1" x14ac:dyDescent="0.2">
      <c r="A112" s="173">
        <v>4522</v>
      </c>
      <c r="B112" s="191" t="s">
        <v>345</v>
      </c>
      <c r="C112" s="185" t="s">
        <v>346</v>
      </c>
      <c r="D112" s="363"/>
      <c r="E112" s="364"/>
      <c r="F112" s="166" t="s">
        <v>19</v>
      </c>
    </row>
    <row r="113" spans="1:6" ht="28.5" hidden="1" customHeight="1" x14ac:dyDescent="0.2">
      <c r="A113" s="173">
        <v>4530</v>
      </c>
      <c r="B113" s="198" t="s">
        <v>347</v>
      </c>
      <c r="C113" s="181" t="s">
        <v>8</v>
      </c>
      <c r="D113" s="349">
        <f>+E113</f>
        <v>5011.3</v>
      </c>
      <c r="E113" s="365">
        <f>+E115</f>
        <v>5011.3</v>
      </c>
      <c r="F113" s="166"/>
    </row>
    <row r="114" spans="1:6" ht="12.75" hidden="1" customHeight="1" x14ac:dyDescent="0.2">
      <c r="A114" s="173"/>
      <c r="B114" s="176" t="s">
        <v>7</v>
      </c>
      <c r="C114" s="181"/>
      <c r="D114" s="363"/>
      <c r="E114" s="364"/>
      <c r="F114" s="166"/>
    </row>
    <row r="115" spans="1:6" ht="27" hidden="1" x14ac:dyDescent="0.2">
      <c r="A115" s="173">
        <v>4531</v>
      </c>
      <c r="B115" s="189" t="s">
        <v>348</v>
      </c>
      <c r="C115" s="184" t="s">
        <v>349</v>
      </c>
      <c r="D115" s="363">
        <f>+E115</f>
        <v>5011.3</v>
      </c>
      <c r="E115" s="364">
        <f>+Sheet6!G89+Sheet6!G453</f>
        <v>5011.3</v>
      </c>
      <c r="F115" s="166"/>
    </row>
    <row r="116" spans="1:6" ht="27" hidden="1" x14ac:dyDescent="0.2">
      <c r="A116" s="173">
        <v>4532</v>
      </c>
      <c r="B116" s="189" t="s">
        <v>350</v>
      </c>
      <c r="C116" s="185" t="s">
        <v>351</v>
      </c>
      <c r="D116" s="363"/>
      <c r="E116" s="364"/>
      <c r="F116" s="166"/>
    </row>
    <row r="117" spans="1:6" ht="26.25" hidden="1" x14ac:dyDescent="0.2">
      <c r="A117" s="173">
        <v>4533</v>
      </c>
      <c r="B117" s="189" t="s">
        <v>352</v>
      </c>
      <c r="C117" s="185" t="s">
        <v>353</v>
      </c>
      <c r="D117" s="363"/>
      <c r="E117" s="364"/>
      <c r="F117" s="166"/>
    </row>
    <row r="118" spans="1:6" ht="12.75" hidden="1" customHeight="1" x14ac:dyDescent="0.2">
      <c r="A118" s="173"/>
      <c r="B118" s="200" t="s">
        <v>228</v>
      </c>
      <c r="C118" s="185"/>
      <c r="D118" s="363"/>
      <c r="E118" s="363"/>
      <c r="F118" s="166"/>
    </row>
    <row r="119" spans="1:6" ht="26.25" hidden="1" x14ac:dyDescent="0.2">
      <c r="A119" s="173">
        <v>4534</v>
      </c>
      <c r="B119" s="200" t="s">
        <v>354</v>
      </c>
      <c r="C119" s="185"/>
      <c r="D119" s="363"/>
      <c r="E119" s="363"/>
      <c r="F119" s="166"/>
    </row>
    <row r="120" spans="1:6" ht="12" hidden="1" customHeight="1" x14ac:dyDescent="0.2">
      <c r="A120" s="173"/>
      <c r="B120" s="200" t="s">
        <v>355</v>
      </c>
      <c r="C120" s="185"/>
      <c r="D120" s="363"/>
      <c r="E120" s="363"/>
      <c r="F120" s="166"/>
    </row>
    <row r="121" spans="1:6" ht="15" hidden="1" customHeight="1" x14ac:dyDescent="0.25">
      <c r="A121" s="201">
        <v>4535</v>
      </c>
      <c r="B121" s="202" t="s">
        <v>356</v>
      </c>
      <c r="C121" s="185"/>
      <c r="D121" s="363"/>
      <c r="E121" s="363"/>
      <c r="F121" s="166"/>
    </row>
    <row r="122" spans="1:6" ht="13.5" hidden="1" customHeight="1" x14ac:dyDescent="0.2">
      <c r="A122" s="173">
        <v>4536</v>
      </c>
      <c r="B122" s="200" t="s">
        <v>357</v>
      </c>
      <c r="C122" s="185"/>
      <c r="D122" s="363"/>
      <c r="E122" s="363"/>
      <c r="F122" s="166"/>
    </row>
    <row r="123" spans="1:6" ht="13.5" hidden="1" customHeight="1" x14ac:dyDescent="0.2">
      <c r="A123" s="173">
        <v>4537</v>
      </c>
      <c r="B123" s="200" t="s">
        <v>358</v>
      </c>
      <c r="C123" s="185"/>
      <c r="D123" s="363"/>
      <c r="E123" s="363"/>
      <c r="F123" s="166"/>
    </row>
    <row r="124" spans="1:6" ht="17.25" hidden="1" x14ac:dyDescent="0.2">
      <c r="A124" s="173">
        <v>4538</v>
      </c>
      <c r="B124" s="200" t="s">
        <v>359</v>
      </c>
      <c r="C124" s="185"/>
      <c r="D124" s="363"/>
      <c r="E124" s="363"/>
      <c r="F124" s="166"/>
    </row>
    <row r="125" spans="1:6" ht="27" hidden="1" x14ac:dyDescent="0.2">
      <c r="A125" s="173">
        <v>4540</v>
      </c>
      <c r="B125" s="198" t="s">
        <v>360</v>
      </c>
      <c r="C125" s="181" t="s">
        <v>8</v>
      </c>
      <c r="D125" s="349">
        <f>+D129</f>
        <v>16853.849999999999</v>
      </c>
      <c r="E125" s="349">
        <f>+E129</f>
        <v>16853.849999999999</v>
      </c>
      <c r="F125" s="257">
        <f>+F129</f>
        <v>0</v>
      </c>
    </row>
    <row r="126" spans="1:6" ht="11.25" hidden="1" customHeight="1" x14ac:dyDescent="0.2">
      <c r="A126" s="173"/>
      <c r="B126" s="176" t="s">
        <v>7</v>
      </c>
      <c r="C126" s="181"/>
      <c r="D126" s="363"/>
      <c r="E126" s="363"/>
      <c r="F126" s="257"/>
    </row>
    <row r="127" spans="1:6" ht="26.25" hidden="1" customHeight="1" x14ac:dyDescent="0.2">
      <c r="A127" s="173">
        <v>4541</v>
      </c>
      <c r="B127" s="189" t="s">
        <v>361</v>
      </c>
      <c r="C127" s="185" t="s">
        <v>362</v>
      </c>
      <c r="D127" s="363"/>
      <c r="E127" s="349" t="s">
        <v>19</v>
      </c>
      <c r="F127" s="257"/>
    </row>
    <row r="128" spans="1:6" ht="26.25" hidden="1" customHeight="1" x14ac:dyDescent="0.2">
      <c r="A128" s="173">
        <v>4542</v>
      </c>
      <c r="B128" s="189" t="s">
        <v>363</v>
      </c>
      <c r="C128" s="185" t="s">
        <v>364</v>
      </c>
      <c r="D128" s="363"/>
      <c r="E128" s="349" t="s">
        <v>19</v>
      </c>
      <c r="F128" s="257"/>
    </row>
    <row r="129" spans="1:6" ht="26.25" hidden="1" x14ac:dyDescent="0.2">
      <c r="A129" s="173">
        <v>4543</v>
      </c>
      <c r="B129" s="189" t="s">
        <v>365</v>
      </c>
      <c r="C129" s="185" t="s">
        <v>366</v>
      </c>
      <c r="D129" s="349">
        <f>+E129+F129</f>
        <v>16853.849999999999</v>
      </c>
      <c r="E129" s="320">
        <v>16853.849999999999</v>
      </c>
      <c r="F129" s="329"/>
    </row>
    <row r="130" spans="1:6" ht="13.5" hidden="1" customHeight="1" x14ac:dyDescent="0.2">
      <c r="A130" s="173"/>
      <c r="B130" s="200" t="s">
        <v>228</v>
      </c>
      <c r="C130" s="185"/>
      <c r="D130" s="363"/>
      <c r="E130" s="363"/>
      <c r="F130" s="166"/>
    </row>
    <row r="131" spans="1:6" ht="27" hidden="1" x14ac:dyDescent="0.2">
      <c r="A131" s="173">
        <v>4544</v>
      </c>
      <c r="B131" s="200" t="s">
        <v>367</v>
      </c>
      <c r="C131" s="185"/>
      <c r="D131" s="363"/>
      <c r="E131" s="363"/>
      <c r="F131" s="166"/>
    </row>
    <row r="132" spans="1:6" ht="12" hidden="1" customHeight="1" x14ac:dyDescent="0.2">
      <c r="A132" s="173"/>
      <c r="B132" s="200" t="s">
        <v>355</v>
      </c>
      <c r="C132" s="185"/>
      <c r="D132" s="363"/>
      <c r="E132" s="363"/>
      <c r="F132" s="166"/>
    </row>
    <row r="133" spans="1:6" ht="14.25" hidden="1" customHeight="1" x14ac:dyDescent="0.25">
      <c r="A133" s="201">
        <v>4545</v>
      </c>
      <c r="B133" s="202" t="s">
        <v>356</v>
      </c>
      <c r="C133" s="185"/>
      <c r="D133" s="363"/>
      <c r="E133" s="363"/>
      <c r="F133" s="166"/>
    </row>
    <row r="134" spans="1:6" ht="13.5" hidden="1" customHeight="1" x14ac:dyDescent="0.2">
      <c r="A134" s="173">
        <v>4546</v>
      </c>
      <c r="B134" s="200" t="s">
        <v>368</v>
      </c>
      <c r="C134" s="185"/>
      <c r="D134" s="363"/>
      <c r="E134" s="363"/>
      <c r="F134" s="166"/>
    </row>
    <row r="135" spans="1:6" ht="17.25" hidden="1" x14ac:dyDescent="0.2">
      <c r="A135" s="173">
        <v>4547</v>
      </c>
      <c r="B135" s="200" t="s">
        <v>358</v>
      </c>
      <c r="C135" s="185"/>
      <c r="D135" s="363"/>
      <c r="E135" s="363"/>
      <c r="F135" s="166"/>
    </row>
    <row r="136" spans="1:6" ht="10.5" hidden="1" customHeight="1" x14ac:dyDescent="0.2">
      <c r="A136" s="173">
        <v>4548</v>
      </c>
      <c r="B136" s="200" t="s">
        <v>359</v>
      </c>
      <c r="C136" s="185"/>
      <c r="D136" s="363"/>
      <c r="E136" s="363"/>
      <c r="F136" s="166"/>
    </row>
    <row r="137" spans="1:6" ht="34.5" hidden="1" customHeight="1" x14ac:dyDescent="0.2">
      <c r="A137" s="173">
        <v>4600</v>
      </c>
      <c r="B137" s="203" t="s">
        <v>369</v>
      </c>
      <c r="C137" s="181" t="s">
        <v>8</v>
      </c>
      <c r="D137" s="349">
        <f>+D143</f>
        <v>16000</v>
      </c>
      <c r="E137" s="349">
        <f>+E143</f>
        <v>16000</v>
      </c>
      <c r="F137" s="166" t="s">
        <v>19</v>
      </c>
    </row>
    <row r="138" spans="1:6" ht="17.25" hidden="1" customHeight="1" x14ac:dyDescent="0.25">
      <c r="A138" s="173"/>
      <c r="B138" s="176" t="s">
        <v>228</v>
      </c>
      <c r="C138" s="175"/>
      <c r="D138" s="363"/>
      <c r="E138" s="363"/>
      <c r="F138" s="167"/>
    </row>
    <row r="139" spans="1:6" ht="15.75" hidden="1" customHeight="1" x14ac:dyDescent="0.25">
      <c r="A139" s="173">
        <v>4610</v>
      </c>
      <c r="B139" s="204" t="s">
        <v>370</v>
      </c>
      <c r="C139" s="175"/>
      <c r="D139" s="363"/>
      <c r="E139" s="363"/>
      <c r="F139" s="166" t="s">
        <v>6</v>
      </c>
    </row>
    <row r="140" spans="1:6" ht="12.75" hidden="1" customHeight="1" x14ac:dyDescent="0.25">
      <c r="A140" s="173"/>
      <c r="B140" s="176" t="s">
        <v>228</v>
      </c>
      <c r="C140" s="175"/>
      <c r="D140" s="363"/>
      <c r="E140" s="363"/>
      <c r="F140" s="166"/>
    </row>
    <row r="141" spans="1:6" ht="28.5" hidden="1" x14ac:dyDescent="0.25">
      <c r="A141" s="173">
        <v>4610</v>
      </c>
      <c r="B141" s="187" t="s">
        <v>371</v>
      </c>
      <c r="C141" s="175" t="s">
        <v>372</v>
      </c>
      <c r="D141" s="363"/>
      <c r="E141" s="363"/>
      <c r="F141" s="166" t="s">
        <v>19</v>
      </c>
    </row>
    <row r="142" spans="1:6" ht="28.5" hidden="1" x14ac:dyDescent="0.25">
      <c r="A142" s="173">
        <v>4620</v>
      </c>
      <c r="B142" s="196" t="s">
        <v>373</v>
      </c>
      <c r="C142" s="175" t="s">
        <v>374</v>
      </c>
      <c r="D142" s="363"/>
      <c r="E142" s="363"/>
      <c r="F142" s="166" t="s">
        <v>19</v>
      </c>
    </row>
    <row r="143" spans="1:6" ht="26.25" hidden="1" customHeight="1" x14ac:dyDescent="0.2">
      <c r="A143" s="173">
        <v>4630</v>
      </c>
      <c r="B143" s="195" t="s">
        <v>375</v>
      </c>
      <c r="C143" s="181" t="s">
        <v>8</v>
      </c>
      <c r="D143" s="349">
        <f>+E143</f>
        <v>16000</v>
      </c>
      <c r="E143" s="349">
        <f>+E148</f>
        <v>16000</v>
      </c>
      <c r="F143" s="166" t="s">
        <v>19</v>
      </c>
    </row>
    <row r="144" spans="1:6" ht="11.25" hidden="1" customHeight="1" x14ac:dyDescent="0.2">
      <c r="A144" s="173"/>
      <c r="B144" s="176" t="s">
        <v>7</v>
      </c>
      <c r="C144" s="181"/>
      <c r="D144" s="363"/>
      <c r="E144" s="363"/>
      <c r="F144" s="166"/>
    </row>
    <row r="145" spans="1:6" ht="15.75" hidden="1" customHeight="1" x14ac:dyDescent="0.2">
      <c r="A145" s="173">
        <v>4631</v>
      </c>
      <c r="B145" s="191" t="s">
        <v>376</v>
      </c>
      <c r="C145" s="185" t="s">
        <v>377</v>
      </c>
      <c r="D145" s="363"/>
      <c r="E145" s="363"/>
      <c r="F145" s="166"/>
    </row>
    <row r="146" spans="1:6" ht="15" hidden="1" customHeight="1" x14ac:dyDescent="0.2">
      <c r="A146" s="173">
        <v>4632</v>
      </c>
      <c r="B146" s="183" t="s">
        <v>378</v>
      </c>
      <c r="C146" s="185" t="s">
        <v>379</v>
      </c>
      <c r="D146" s="363"/>
      <c r="E146" s="363"/>
      <c r="F146" s="166" t="s">
        <v>19</v>
      </c>
    </row>
    <row r="147" spans="1:6" ht="12.75" hidden="1" customHeight="1" x14ac:dyDescent="0.2">
      <c r="A147" s="173">
        <v>4633</v>
      </c>
      <c r="B147" s="191" t="s">
        <v>380</v>
      </c>
      <c r="C147" s="185" t="s">
        <v>381</v>
      </c>
      <c r="D147" s="363"/>
      <c r="E147" s="363"/>
      <c r="F147" s="166" t="s">
        <v>19</v>
      </c>
    </row>
    <row r="148" spans="1:6" ht="14.25" hidden="1" customHeight="1" x14ac:dyDescent="0.2">
      <c r="A148" s="173">
        <v>4634</v>
      </c>
      <c r="B148" s="191" t="s">
        <v>382</v>
      </c>
      <c r="C148" s="185" t="s">
        <v>383</v>
      </c>
      <c r="D148" s="363">
        <f>+E148</f>
        <v>16000</v>
      </c>
      <c r="E148" s="363">
        <f>+Sheet6!G499</f>
        <v>16000</v>
      </c>
      <c r="F148" s="166" t="s">
        <v>19</v>
      </c>
    </row>
    <row r="149" spans="1:6" ht="14.25" hidden="1" customHeight="1" x14ac:dyDescent="0.2">
      <c r="A149" s="173">
        <v>4640</v>
      </c>
      <c r="B149" s="195" t="s">
        <v>384</v>
      </c>
      <c r="C149" s="181" t="s">
        <v>8</v>
      </c>
      <c r="D149" s="363"/>
      <c r="E149" s="363"/>
      <c r="F149" s="166" t="s">
        <v>19</v>
      </c>
    </row>
    <row r="150" spans="1:6" ht="12.75" hidden="1" customHeight="1" x14ac:dyDescent="0.2">
      <c r="A150" s="173"/>
      <c r="B150" s="176" t="s">
        <v>7</v>
      </c>
      <c r="C150" s="181"/>
      <c r="D150" s="363"/>
      <c r="E150" s="363"/>
      <c r="F150" s="166" t="s">
        <v>19</v>
      </c>
    </row>
    <row r="151" spans="1:6" ht="12" hidden="1" customHeight="1" x14ac:dyDescent="0.2">
      <c r="A151" s="173">
        <v>4641</v>
      </c>
      <c r="B151" s="191" t="s">
        <v>385</v>
      </c>
      <c r="C151" s="185" t="s">
        <v>386</v>
      </c>
      <c r="D151" s="363"/>
      <c r="E151" s="363"/>
      <c r="F151" s="166"/>
    </row>
    <row r="152" spans="1:6" ht="15.75" hidden="1" customHeight="1" x14ac:dyDescent="0.2">
      <c r="A152" s="205">
        <v>4700</v>
      </c>
      <c r="B152" s="206" t="s">
        <v>387</v>
      </c>
      <c r="C152" s="181" t="s">
        <v>8</v>
      </c>
      <c r="D152" s="349">
        <f>+E152</f>
        <v>-4600</v>
      </c>
      <c r="E152" s="349">
        <f>E154+E158+E164+E167+E171+E174+E177</f>
        <v>-4600</v>
      </c>
      <c r="F152" s="166" t="s">
        <v>19</v>
      </c>
    </row>
    <row r="153" spans="1:6" ht="15" hidden="1" customHeight="1" x14ac:dyDescent="0.25">
      <c r="A153" s="179"/>
      <c r="B153" s="176" t="s">
        <v>228</v>
      </c>
      <c r="C153" s="175"/>
      <c r="D153" s="363"/>
      <c r="E153" s="363"/>
      <c r="F153" s="166"/>
    </row>
    <row r="154" spans="1:6" ht="27" hidden="1" x14ac:dyDescent="0.2">
      <c r="A154" s="173">
        <v>4710</v>
      </c>
      <c r="B154" s="186" t="s">
        <v>388</v>
      </c>
      <c r="C154" s="181" t="s">
        <v>8</v>
      </c>
      <c r="D154" s="349">
        <f>+E154</f>
        <v>2000</v>
      </c>
      <c r="E154" s="349">
        <f>+E156+E157</f>
        <v>2000</v>
      </c>
      <c r="F154" s="167"/>
    </row>
    <row r="155" spans="1:6" ht="14.25" hidden="1" customHeight="1" x14ac:dyDescent="0.2">
      <c r="A155" s="173"/>
      <c r="B155" s="176" t="s">
        <v>7</v>
      </c>
      <c r="C155" s="181"/>
      <c r="D155" s="363"/>
      <c r="E155" s="363"/>
      <c r="F155" s="166" t="s">
        <v>19</v>
      </c>
    </row>
    <row r="156" spans="1:6" ht="13.5" hidden="1" customHeight="1" x14ac:dyDescent="0.2">
      <c r="A156" s="173">
        <v>4711</v>
      </c>
      <c r="B156" s="183" t="s">
        <v>389</v>
      </c>
      <c r="C156" s="185" t="s">
        <v>390</v>
      </c>
      <c r="D156" s="363"/>
      <c r="E156" s="363"/>
      <c r="F156" s="166"/>
    </row>
    <row r="157" spans="1:6" ht="27.75" hidden="1" customHeight="1" x14ac:dyDescent="0.2">
      <c r="A157" s="173">
        <v>4712</v>
      </c>
      <c r="B157" s="191" t="s">
        <v>391</v>
      </c>
      <c r="C157" s="185" t="s">
        <v>392</v>
      </c>
      <c r="D157" s="363">
        <f>+E157</f>
        <v>2000</v>
      </c>
      <c r="E157" s="363">
        <f>+Sheet6!G91</f>
        <v>2000</v>
      </c>
      <c r="F157" s="166" t="s">
        <v>19</v>
      </c>
    </row>
    <row r="158" spans="1:6" ht="27" hidden="1" customHeight="1" x14ac:dyDescent="0.2">
      <c r="A158" s="173">
        <v>4720</v>
      </c>
      <c r="B158" s="195" t="s">
        <v>393</v>
      </c>
      <c r="C158" s="165" t="s">
        <v>19</v>
      </c>
      <c r="D158" s="349">
        <f>+E158</f>
        <v>6400</v>
      </c>
      <c r="E158" s="349">
        <f>+E162</f>
        <v>6400</v>
      </c>
      <c r="F158" s="166" t="s">
        <v>19</v>
      </c>
    </row>
    <row r="159" spans="1:6" ht="15.75" hidden="1" customHeight="1" x14ac:dyDescent="0.2">
      <c r="A159" s="173"/>
      <c r="B159" s="176" t="s">
        <v>7</v>
      </c>
      <c r="C159" s="181"/>
      <c r="D159" s="363"/>
      <c r="E159" s="364"/>
      <c r="F159" s="166" t="s">
        <v>19</v>
      </c>
    </row>
    <row r="160" spans="1:6" ht="12.75" hidden="1" customHeight="1" x14ac:dyDescent="0.2">
      <c r="A160" s="173">
        <v>4721</v>
      </c>
      <c r="B160" s="191" t="s">
        <v>394</v>
      </c>
      <c r="C160" s="185" t="s">
        <v>395</v>
      </c>
      <c r="D160" s="363"/>
      <c r="E160" s="364"/>
      <c r="F160" s="166"/>
    </row>
    <row r="161" spans="1:6" ht="13.5" hidden="1" customHeight="1" x14ac:dyDescent="0.2">
      <c r="A161" s="173">
        <v>4722</v>
      </c>
      <c r="B161" s="191" t="s">
        <v>396</v>
      </c>
      <c r="C161" s="207">
        <v>4822</v>
      </c>
      <c r="D161" s="363"/>
      <c r="E161" s="364"/>
      <c r="F161" s="166" t="s">
        <v>19</v>
      </c>
    </row>
    <row r="162" spans="1:6" ht="17.25" hidden="1" x14ac:dyDescent="0.2">
      <c r="A162" s="173">
        <v>4723</v>
      </c>
      <c r="B162" s="191" t="s">
        <v>397</v>
      </c>
      <c r="C162" s="185" t="s">
        <v>398</v>
      </c>
      <c r="D162" s="363">
        <f>+E162</f>
        <v>6400</v>
      </c>
      <c r="E162" s="364">
        <f>+Sheet6!G48+Sheet6!G257</f>
        <v>6400</v>
      </c>
      <c r="F162" s="166" t="s">
        <v>19</v>
      </c>
    </row>
    <row r="163" spans="1:6" ht="15.75" hidden="1" customHeight="1" x14ac:dyDescent="0.2">
      <c r="A163" s="173">
        <v>4724</v>
      </c>
      <c r="B163" s="191" t="s">
        <v>399</v>
      </c>
      <c r="C163" s="185" t="s">
        <v>400</v>
      </c>
      <c r="D163" s="363"/>
      <c r="E163" s="364"/>
      <c r="F163" s="166" t="s">
        <v>19</v>
      </c>
    </row>
    <row r="164" spans="1:6" ht="27" hidden="1" x14ac:dyDescent="0.2">
      <c r="A164" s="173">
        <v>4730</v>
      </c>
      <c r="B164" s="195" t="s">
        <v>401</v>
      </c>
      <c r="C164" s="181" t="s">
        <v>8</v>
      </c>
      <c r="D164" s="363"/>
      <c r="E164" s="363"/>
      <c r="F164" s="166" t="s">
        <v>19</v>
      </c>
    </row>
    <row r="165" spans="1:6" ht="13.5" hidden="1" customHeight="1" x14ac:dyDescent="0.2">
      <c r="A165" s="173"/>
      <c r="B165" s="176" t="s">
        <v>7</v>
      </c>
      <c r="C165" s="181"/>
      <c r="D165" s="363"/>
      <c r="E165" s="363"/>
      <c r="F165" s="166" t="s">
        <v>19</v>
      </c>
    </row>
    <row r="166" spans="1:6" ht="12.75" hidden="1" customHeight="1" x14ac:dyDescent="0.2">
      <c r="A166" s="173">
        <v>4731</v>
      </c>
      <c r="B166" s="199" t="s">
        <v>402</v>
      </c>
      <c r="C166" s="185" t="s">
        <v>403</v>
      </c>
      <c r="D166" s="363"/>
      <c r="E166" s="363"/>
      <c r="F166" s="166"/>
    </row>
    <row r="167" spans="1:6" ht="40.5" hidden="1" x14ac:dyDescent="0.2">
      <c r="A167" s="173">
        <v>4740</v>
      </c>
      <c r="B167" s="195" t="s">
        <v>404</v>
      </c>
      <c r="C167" s="181" t="s">
        <v>8</v>
      </c>
      <c r="D167" s="363"/>
      <c r="E167" s="363"/>
      <c r="F167" s="166" t="s">
        <v>19</v>
      </c>
    </row>
    <row r="168" spans="1:6" ht="13.5" hidden="1" customHeight="1" x14ac:dyDescent="0.2">
      <c r="A168" s="173"/>
      <c r="B168" s="176" t="s">
        <v>7</v>
      </c>
      <c r="C168" s="181"/>
      <c r="D168" s="363"/>
      <c r="E168" s="363"/>
      <c r="F168" s="166" t="s">
        <v>19</v>
      </c>
    </row>
    <row r="169" spans="1:6" ht="12" hidden="1" customHeight="1" x14ac:dyDescent="0.2">
      <c r="A169" s="173">
        <v>4741</v>
      </c>
      <c r="B169" s="191" t="s">
        <v>405</v>
      </c>
      <c r="C169" s="185" t="s">
        <v>406</v>
      </c>
      <c r="D169" s="363"/>
      <c r="E169" s="363"/>
      <c r="F169" s="166"/>
    </row>
    <row r="170" spans="1:6" ht="27.75" hidden="1" customHeight="1" x14ac:dyDescent="0.2">
      <c r="A170" s="173">
        <v>4742</v>
      </c>
      <c r="B170" s="191" t="s">
        <v>407</v>
      </c>
      <c r="C170" s="185" t="s">
        <v>408</v>
      </c>
      <c r="D170" s="363"/>
      <c r="E170" s="363"/>
      <c r="F170" s="166" t="s">
        <v>19</v>
      </c>
    </row>
    <row r="171" spans="1:6" ht="27" hidden="1" customHeight="1" x14ac:dyDescent="0.2">
      <c r="A171" s="173">
        <v>4750</v>
      </c>
      <c r="B171" s="195" t="s">
        <v>409</v>
      </c>
      <c r="C171" s="181" t="s">
        <v>8</v>
      </c>
      <c r="D171" s="363"/>
      <c r="E171" s="363"/>
      <c r="F171" s="166" t="s">
        <v>19</v>
      </c>
    </row>
    <row r="172" spans="1:6" ht="10.5" hidden="1" customHeight="1" x14ac:dyDescent="0.2">
      <c r="A172" s="173"/>
      <c r="B172" s="176" t="s">
        <v>7</v>
      </c>
      <c r="C172" s="181"/>
      <c r="D172" s="363"/>
      <c r="E172" s="363"/>
      <c r="F172" s="166" t="s">
        <v>19</v>
      </c>
    </row>
    <row r="173" spans="1:6" ht="12.75" hidden="1" customHeight="1" x14ac:dyDescent="0.2">
      <c r="A173" s="173">
        <v>4751</v>
      </c>
      <c r="B173" s="191" t="s">
        <v>410</v>
      </c>
      <c r="C173" s="185" t="s">
        <v>411</v>
      </c>
      <c r="D173" s="363"/>
      <c r="E173" s="363"/>
      <c r="F173" s="166"/>
    </row>
    <row r="174" spans="1:6" ht="12" hidden="1" customHeight="1" x14ac:dyDescent="0.2">
      <c r="A174" s="173">
        <v>4760</v>
      </c>
      <c r="B174" s="195" t="s">
        <v>412</v>
      </c>
      <c r="C174" s="181" t="s">
        <v>8</v>
      </c>
      <c r="D174" s="363"/>
      <c r="E174" s="363"/>
      <c r="F174" s="166" t="s">
        <v>19</v>
      </c>
    </row>
    <row r="175" spans="1:6" ht="13.5" hidden="1" customHeight="1" x14ac:dyDescent="0.2">
      <c r="A175" s="173"/>
      <c r="B175" s="176" t="s">
        <v>7</v>
      </c>
      <c r="C175" s="181"/>
      <c r="D175" s="363"/>
      <c r="E175" s="363"/>
      <c r="F175" s="166" t="s">
        <v>19</v>
      </c>
    </row>
    <row r="176" spans="1:6" ht="12" hidden="1" customHeight="1" x14ac:dyDescent="0.2">
      <c r="A176" s="173">
        <v>4761</v>
      </c>
      <c r="B176" s="191" t="s">
        <v>413</v>
      </c>
      <c r="C176" s="185" t="s">
        <v>414</v>
      </c>
      <c r="D176" s="363"/>
      <c r="E176" s="363"/>
      <c r="F176" s="166"/>
    </row>
    <row r="177" spans="1:9" ht="20.25" customHeight="1" x14ac:dyDescent="0.2">
      <c r="A177" s="173">
        <v>4770</v>
      </c>
      <c r="B177" s="195" t="s">
        <v>415</v>
      </c>
      <c r="C177" s="181" t="s">
        <v>8</v>
      </c>
      <c r="D177" s="349">
        <f>+E177</f>
        <v>-13000</v>
      </c>
      <c r="E177" s="349">
        <f>+E179</f>
        <v>-13000</v>
      </c>
      <c r="F177" s="166" t="s">
        <v>19</v>
      </c>
    </row>
    <row r="178" spans="1:9" ht="14.25" customHeight="1" x14ac:dyDescent="0.2">
      <c r="A178" s="173"/>
      <c r="B178" s="176" t="s">
        <v>7</v>
      </c>
      <c r="C178" s="181"/>
      <c r="D178" s="363"/>
      <c r="E178" s="363"/>
      <c r="F178" s="166"/>
    </row>
    <row r="179" spans="1:9" ht="15.75" customHeight="1" x14ac:dyDescent="0.2">
      <c r="A179" s="173">
        <v>4771</v>
      </c>
      <c r="B179" s="191" t="s">
        <v>416</v>
      </c>
      <c r="C179" s="185" t="s">
        <v>417</v>
      </c>
      <c r="D179" s="363">
        <f>+E179</f>
        <v>-13000</v>
      </c>
      <c r="E179" s="363">
        <f>+Sheet6!G516</f>
        <v>-13000</v>
      </c>
      <c r="F179" s="166"/>
      <c r="I179" s="391" t="s">
        <v>588</v>
      </c>
    </row>
    <row r="180" spans="1:9" ht="17.25" hidden="1" customHeight="1" x14ac:dyDescent="0.2">
      <c r="A180" s="173">
        <v>4772</v>
      </c>
      <c r="B180" s="191" t="s">
        <v>418</v>
      </c>
      <c r="C180" s="181" t="s">
        <v>8</v>
      </c>
      <c r="D180" s="363"/>
      <c r="E180" s="363"/>
      <c r="F180" s="166"/>
      <c r="I180" s="391" t="s">
        <v>588</v>
      </c>
    </row>
    <row r="181" spans="1:9" ht="29.25" hidden="1" customHeight="1" x14ac:dyDescent="0.2">
      <c r="A181" s="173">
        <v>5000</v>
      </c>
      <c r="B181" s="208" t="s">
        <v>419</v>
      </c>
      <c r="C181" s="181" t="s">
        <v>8</v>
      </c>
      <c r="D181" s="366">
        <f>+F181</f>
        <v>0</v>
      </c>
      <c r="E181" s="349" t="s">
        <v>19</v>
      </c>
      <c r="F181" s="338"/>
      <c r="I181" s="391" t="s">
        <v>588</v>
      </c>
    </row>
    <row r="182" spans="1:9" s="50" customFormat="1" ht="12.75" hidden="1" customHeight="1" x14ac:dyDescent="0.25">
      <c r="A182" s="179"/>
      <c r="B182" s="176" t="s">
        <v>228</v>
      </c>
      <c r="C182" s="175"/>
      <c r="D182" s="350"/>
      <c r="E182" s="349"/>
      <c r="F182" s="339"/>
      <c r="I182" s="391" t="s">
        <v>588</v>
      </c>
    </row>
    <row r="183" spans="1:9" ht="14.25" hidden="1" customHeight="1" x14ac:dyDescent="0.2">
      <c r="A183" s="173">
        <v>5100</v>
      </c>
      <c r="B183" s="196" t="s">
        <v>420</v>
      </c>
      <c r="C183" s="181" t="s">
        <v>8</v>
      </c>
      <c r="D183" s="351">
        <f>+F183</f>
        <v>0</v>
      </c>
      <c r="E183" s="246" t="s">
        <v>19</v>
      </c>
      <c r="F183" s="340"/>
      <c r="I183" s="391" t="s">
        <v>588</v>
      </c>
    </row>
    <row r="184" spans="1:9" ht="17.25" hidden="1" x14ac:dyDescent="0.25">
      <c r="A184" s="179"/>
      <c r="B184" s="176" t="s">
        <v>228</v>
      </c>
      <c r="C184" s="175"/>
      <c r="D184" s="350"/>
      <c r="E184" s="349"/>
      <c r="F184" s="339"/>
      <c r="I184" s="391" t="s">
        <v>588</v>
      </c>
    </row>
    <row r="185" spans="1:9" ht="15.75" hidden="1" customHeight="1" x14ac:dyDescent="0.2">
      <c r="A185" s="173">
        <v>5110</v>
      </c>
      <c r="B185" s="195" t="s">
        <v>421</v>
      </c>
      <c r="C185" s="181" t="s">
        <v>8</v>
      </c>
      <c r="D185" s="352">
        <f>+F185</f>
        <v>0</v>
      </c>
      <c r="E185" s="349" t="s">
        <v>19</v>
      </c>
      <c r="F185" s="340"/>
      <c r="I185" s="391" t="s">
        <v>588</v>
      </c>
    </row>
    <row r="186" spans="1:9" ht="14.25" hidden="1" customHeight="1" x14ac:dyDescent="0.2">
      <c r="A186" s="173"/>
      <c r="B186" s="176" t="s">
        <v>7</v>
      </c>
      <c r="C186" s="181"/>
      <c r="D186" s="350"/>
      <c r="E186" s="349"/>
      <c r="F186" s="339"/>
      <c r="I186" s="391" t="s">
        <v>588</v>
      </c>
    </row>
    <row r="187" spans="1:9" ht="17.25" hidden="1" x14ac:dyDescent="0.2">
      <c r="A187" s="173">
        <v>5111</v>
      </c>
      <c r="B187" s="191" t="s">
        <v>422</v>
      </c>
      <c r="C187" s="209" t="s">
        <v>423</v>
      </c>
      <c r="D187" s="350"/>
      <c r="E187" s="363"/>
      <c r="F187" s="341"/>
      <c r="I187" s="391" t="s">
        <v>588</v>
      </c>
    </row>
    <row r="188" spans="1:9" ht="15" hidden="1" customHeight="1" x14ac:dyDescent="0.2">
      <c r="A188" s="173">
        <v>5112</v>
      </c>
      <c r="B188" s="191" t="s">
        <v>424</v>
      </c>
      <c r="C188" s="209" t="s">
        <v>425</v>
      </c>
      <c r="D188" s="350">
        <f>+F188</f>
        <v>400500</v>
      </c>
      <c r="E188" s="367"/>
      <c r="F188" s="339">
        <f>+Sheet6!H426+Sheet6!H312+Sheet6!H272+Sheet6!H258+Sheet6!H207+Sheet6!H186+Sheet6!H94</f>
        <v>400500</v>
      </c>
      <c r="I188" s="391" t="s">
        <v>588</v>
      </c>
    </row>
    <row r="189" spans="1:9" ht="15.75" hidden="1" customHeight="1" x14ac:dyDescent="0.2">
      <c r="A189" s="173">
        <v>5113</v>
      </c>
      <c r="B189" s="191" t="s">
        <v>426</v>
      </c>
      <c r="C189" s="209" t="s">
        <v>427</v>
      </c>
      <c r="D189" s="350">
        <f>+F189</f>
        <v>1000</v>
      </c>
      <c r="E189" s="349" t="s">
        <v>19</v>
      </c>
      <c r="F189" s="339">
        <f>+Sheet6!H262+Sheet6!H273+Sheet6!H305+Sheet6!H335+Sheet6!H427+Sheet6!H95</f>
        <v>1000</v>
      </c>
      <c r="I189" s="391" t="s">
        <v>588</v>
      </c>
    </row>
    <row r="190" spans="1:9" ht="26.25" hidden="1" x14ac:dyDescent="0.2">
      <c r="A190" s="173">
        <v>5120</v>
      </c>
      <c r="B190" s="195" t="s">
        <v>428</v>
      </c>
      <c r="C190" s="181" t="s">
        <v>8</v>
      </c>
      <c r="D190" s="352">
        <f>+F190</f>
        <v>45000</v>
      </c>
      <c r="E190" s="349" t="s">
        <v>19</v>
      </c>
      <c r="F190" s="341">
        <f>+F192+F193+F194</f>
        <v>45000</v>
      </c>
      <c r="I190" s="391" t="s">
        <v>588</v>
      </c>
    </row>
    <row r="191" spans="1:9" ht="12.75" hidden="1" customHeight="1" x14ac:dyDescent="0.25">
      <c r="A191" s="173"/>
      <c r="B191" s="210" t="s">
        <v>7</v>
      </c>
      <c r="C191" s="181"/>
      <c r="D191" s="350"/>
      <c r="E191" s="349"/>
      <c r="F191" s="339"/>
      <c r="I191" s="391" t="s">
        <v>588</v>
      </c>
    </row>
    <row r="192" spans="1:9" ht="17.25" hidden="1" x14ac:dyDescent="0.2">
      <c r="A192" s="173">
        <v>5121</v>
      </c>
      <c r="B192" s="191" t="s">
        <v>429</v>
      </c>
      <c r="C192" s="209" t="s">
        <v>430</v>
      </c>
      <c r="D192" s="350">
        <v>0</v>
      </c>
      <c r="E192" s="363"/>
      <c r="F192" s="339">
        <v>0</v>
      </c>
      <c r="I192" s="391" t="s">
        <v>588</v>
      </c>
    </row>
    <row r="193" spans="1:9" ht="16.5" hidden="1" customHeight="1" x14ac:dyDescent="0.2">
      <c r="A193" s="173">
        <v>5122</v>
      </c>
      <c r="B193" s="191" t="s">
        <v>431</v>
      </c>
      <c r="C193" s="209" t="s">
        <v>432</v>
      </c>
      <c r="D193" s="350">
        <f>+F193</f>
        <v>45000</v>
      </c>
      <c r="E193" s="349" t="s">
        <v>19</v>
      </c>
      <c r="F193" s="339">
        <f>+Sheet6!H428+Sheet6!H274+Sheet6!H118+Sheet6!H92+Sheet6!H49</f>
        <v>45000</v>
      </c>
      <c r="I193" s="391" t="s">
        <v>588</v>
      </c>
    </row>
    <row r="194" spans="1:9" ht="15.75" hidden="1" customHeight="1" x14ac:dyDescent="0.2">
      <c r="A194" s="173">
        <v>5123</v>
      </c>
      <c r="B194" s="191" t="s">
        <v>433</v>
      </c>
      <c r="C194" s="209" t="s">
        <v>434</v>
      </c>
      <c r="D194" s="350"/>
      <c r="E194" s="349" t="s">
        <v>19</v>
      </c>
      <c r="F194" s="339"/>
      <c r="I194" s="391" t="s">
        <v>588</v>
      </c>
    </row>
    <row r="195" spans="1:9" ht="32.25" hidden="1" customHeight="1" x14ac:dyDescent="0.2">
      <c r="A195" s="173">
        <v>5130</v>
      </c>
      <c r="B195" s="195" t="s">
        <v>435</v>
      </c>
      <c r="C195" s="181" t="s">
        <v>8</v>
      </c>
      <c r="D195" s="352">
        <f>+F195</f>
        <v>20000</v>
      </c>
      <c r="E195" s="349" t="s">
        <v>19</v>
      </c>
      <c r="F195" s="341">
        <f>F197+F198+F199+F200</f>
        <v>20000</v>
      </c>
      <c r="I195" s="391" t="s">
        <v>588</v>
      </c>
    </row>
    <row r="196" spans="1:9" ht="16.5" hidden="1" customHeight="1" x14ac:dyDescent="0.2">
      <c r="A196" s="173"/>
      <c r="B196" s="176" t="s">
        <v>7</v>
      </c>
      <c r="C196" s="181"/>
      <c r="D196" s="350"/>
      <c r="E196" s="349"/>
      <c r="F196" s="339"/>
      <c r="I196" s="391" t="s">
        <v>588</v>
      </c>
    </row>
    <row r="197" spans="1:9" ht="14.25" hidden="1" customHeight="1" x14ac:dyDescent="0.2">
      <c r="A197" s="173">
        <v>5131</v>
      </c>
      <c r="B197" s="191" t="s">
        <v>436</v>
      </c>
      <c r="C197" s="209" t="s">
        <v>437</v>
      </c>
      <c r="D197" s="350"/>
      <c r="E197" s="363"/>
      <c r="F197" s="341"/>
      <c r="I197" s="391" t="s">
        <v>588</v>
      </c>
    </row>
    <row r="198" spans="1:9" ht="13.5" hidden="1" customHeight="1" x14ac:dyDescent="0.2">
      <c r="A198" s="173">
        <v>5132</v>
      </c>
      <c r="B198" s="191" t="s">
        <v>438</v>
      </c>
      <c r="C198" s="209" t="s">
        <v>439</v>
      </c>
      <c r="D198" s="350">
        <v>0</v>
      </c>
      <c r="E198" s="349" t="s">
        <v>19</v>
      </c>
      <c r="F198" s="339">
        <v>0</v>
      </c>
      <c r="I198" s="391" t="s">
        <v>588</v>
      </c>
    </row>
    <row r="199" spans="1:9" ht="17.25" hidden="1" customHeight="1" x14ac:dyDescent="0.2">
      <c r="A199" s="173">
        <v>5133</v>
      </c>
      <c r="B199" s="191" t="s">
        <v>440</v>
      </c>
      <c r="C199" s="209" t="s">
        <v>441</v>
      </c>
      <c r="D199" s="350"/>
      <c r="E199" s="349" t="s">
        <v>19</v>
      </c>
      <c r="F199" s="339"/>
      <c r="I199" s="391" t="s">
        <v>588</v>
      </c>
    </row>
    <row r="200" spans="1:9" ht="14.25" hidden="1" customHeight="1" x14ac:dyDescent="0.2">
      <c r="A200" s="173">
        <v>5134</v>
      </c>
      <c r="B200" s="191" t="s">
        <v>442</v>
      </c>
      <c r="C200" s="209" t="s">
        <v>443</v>
      </c>
      <c r="D200" s="350">
        <f>F200</f>
        <v>20000</v>
      </c>
      <c r="E200" s="349"/>
      <c r="F200" s="339">
        <f>+Sheet6!H93+Sheet6!H263</f>
        <v>20000</v>
      </c>
      <c r="I200" s="391" t="s">
        <v>588</v>
      </c>
    </row>
    <row r="201" spans="1:9" ht="14.25" hidden="1" customHeight="1" x14ac:dyDescent="0.2">
      <c r="A201" s="173">
        <v>5200</v>
      </c>
      <c r="B201" s="193" t="s">
        <v>444</v>
      </c>
      <c r="C201" s="181" t="s">
        <v>8</v>
      </c>
      <c r="D201" s="352">
        <v>0</v>
      </c>
      <c r="E201" s="349" t="s">
        <v>19</v>
      </c>
      <c r="F201" s="341">
        <v>0</v>
      </c>
      <c r="I201" s="391" t="s">
        <v>588</v>
      </c>
    </row>
    <row r="202" spans="1:9" ht="16.5" hidden="1" customHeight="1" x14ac:dyDescent="0.25">
      <c r="A202" s="179"/>
      <c r="B202" s="176" t="s">
        <v>228</v>
      </c>
      <c r="C202" s="175"/>
      <c r="D202" s="350"/>
      <c r="E202" s="367"/>
      <c r="F202" s="168"/>
      <c r="I202" s="391" t="s">
        <v>588</v>
      </c>
    </row>
    <row r="203" spans="1:9" ht="12.75" hidden="1" customHeight="1" x14ac:dyDescent="0.2">
      <c r="A203" s="173">
        <v>5211</v>
      </c>
      <c r="B203" s="191" t="s">
        <v>445</v>
      </c>
      <c r="C203" s="209" t="s">
        <v>446</v>
      </c>
      <c r="D203" s="363"/>
      <c r="E203" s="363"/>
      <c r="F203" s="167"/>
      <c r="I203" s="391" t="s">
        <v>588</v>
      </c>
    </row>
    <row r="204" spans="1:9" ht="18.75" hidden="1" customHeight="1" x14ac:dyDescent="0.2">
      <c r="A204" s="173">
        <v>5221</v>
      </c>
      <c r="B204" s="191" t="s">
        <v>447</v>
      </c>
      <c r="C204" s="209" t="s">
        <v>448</v>
      </c>
      <c r="D204" s="363">
        <v>0</v>
      </c>
      <c r="E204" s="349" t="s">
        <v>19</v>
      </c>
      <c r="F204" s="168"/>
      <c r="I204" s="391" t="s">
        <v>588</v>
      </c>
    </row>
    <row r="205" spans="1:9" ht="13.5" hidden="1" customHeight="1" x14ac:dyDescent="0.2">
      <c r="A205" s="173">
        <v>5231</v>
      </c>
      <c r="B205" s="191" t="s">
        <v>449</v>
      </c>
      <c r="C205" s="209" t="s">
        <v>450</v>
      </c>
      <c r="D205" s="363"/>
      <c r="E205" s="349" t="s">
        <v>19</v>
      </c>
      <c r="F205" s="168"/>
      <c r="I205" s="391" t="s">
        <v>588</v>
      </c>
    </row>
    <row r="206" spans="1:9" ht="13.5" hidden="1" customHeight="1" x14ac:dyDescent="0.2">
      <c r="A206" s="173">
        <v>5241</v>
      </c>
      <c r="B206" s="191" t="s">
        <v>451</v>
      </c>
      <c r="C206" s="209" t="s">
        <v>452</v>
      </c>
      <c r="D206" s="363"/>
      <c r="E206" s="349" t="s">
        <v>19</v>
      </c>
      <c r="F206" s="167"/>
      <c r="I206" s="391" t="s">
        <v>588</v>
      </c>
    </row>
    <row r="207" spans="1:9" ht="17.25" hidden="1" customHeight="1" x14ac:dyDescent="0.2">
      <c r="A207" s="173">
        <v>5300</v>
      </c>
      <c r="B207" s="193" t="s">
        <v>453</v>
      </c>
      <c r="C207" s="181" t="s">
        <v>8</v>
      </c>
      <c r="D207" s="363"/>
      <c r="E207" s="349"/>
      <c r="F207" s="168"/>
      <c r="I207" s="391" t="s">
        <v>588</v>
      </c>
    </row>
    <row r="208" spans="1:9" ht="11.25" hidden="1" customHeight="1" x14ac:dyDescent="0.25">
      <c r="A208" s="179"/>
      <c r="B208" s="176" t="s">
        <v>228</v>
      </c>
      <c r="C208" s="175"/>
      <c r="D208" s="363"/>
      <c r="E208" s="349" t="s">
        <v>19</v>
      </c>
      <c r="F208" s="167"/>
      <c r="I208" s="391" t="s">
        <v>588</v>
      </c>
    </row>
    <row r="209" spans="1:9" ht="13.5" hidden="1" customHeight="1" x14ac:dyDescent="0.2">
      <c r="A209" s="173">
        <v>5311</v>
      </c>
      <c r="B209" s="191" t="s">
        <v>454</v>
      </c>
      <c r="C209" s="209" t="s">
        <v>455</v>
      </c>
      <c r="D209" s="363"/>
      <c r="E209" s="363"/>
      <c r="F209" s="167"/>
      <c r="I209" s="391" t="s">
        <v>588</v>
      </c>
    </row>
    <row r="210" spans="1:9" ht="13.5" hidden="1" customHeight="1" x14ac:dyDescent="0.2">
      <c r="A210" s="173">
        <v>5400</v>
      </c>
      <c r="B210" s="193" t="s">
        <v>456</v>
      </c>
      <c r="C210" s="181" t="s">
        <v>8</v>
      </c>
      <c r="D210" s="349">
        <v>0</v>
      </c>
      <c r="E210" s="349" t="s">
        <v>19</v>
      </c>
      <c r="F210" s="169">
        <v>0</v>
      </c>
      <c r="I210" s="391" t="s">
        <v>588</v>
      </c>
    </row>
    <row r="211" spans="1:9" ht="17.25" hidden="1" x14ac:dyDescent="0.25">
      <c r="A211" s="179"/>
      <c r="B211" s="176" t="s">
        <v>228</v>
      </c>
      <c r="C211" s="175"/>
      <c r="D211" s="363"/>
      <c r="E211" s="349" t="s">
        <v>19</v>
      </c>
      <c r="F211" s="168"/>
      <c r="I211" s="391" t="s">
        <v>588</v>
      </c>
    </row>
    <row r="212" spans="1:9" ht="17.25" hidden="1" x14ac:dyDescent="0.2">
      <c r="A212" s="173">
        <v>5411</v>
      </c>
      <c r="B212" s="191" t="s">
        <v>457</v>
      </c>
      <c r="C212" s="209" t="s">
        <v>458</v>
      </c>
      <c r="D212" s="363">
        <v>0</v>
      </c>
      <c r="E212" s="363"/>
      <c r="F212" s="168"/>
      <c r="I212" s="391" t="s">
        <v>588</v>
      </c>
    </row>
    <row r="213" spans="1:9" ht="12.75" hidden="1" customHeight="1" x14ac:dyDescent="0.2">
      <c r="A213" s="173">
        <v>5421</v>
      </c>
      <c r="B213" s="191" t="s">
        <v>459</v>
      </c>
      <c r="C213" s="209" t="s">
        <v>460</v>
      </c>
      <c r="D213" s="363"/>
      <c r="E213" s="349" t="s">
        <v>19</v>
      </c>
      <c r="F213" s="168"/>
      <c r="I213" s="391" t="s">
        <v>588</v>
      </c>
    </row>
    <row r="214" spans="1:9" ht="14.25" hidden="1" customHeight="1" x14ac:dyDescent="0.2">
      <c r="A214" s="173">
        <v>5431</v>
      </c>
      <c r="B214" s="191" t="s">
        <v>461</v>
      </c>
      <c r="C214" s="209" t="s">
        <v>462</v>
      </c>
      <c r="D214" s="363"/>
      <c r="E214" s="349" t="s">
        <v>19</v>
      </c>
      <c r="F214" s="168"/>
      <c r="I214" s="391" t="s">
        <v>588</v>
      </c>
    </row>
    <row r="215" spans="1:9" ht="14.25" hidden="1" customHeight="1" x14ac:dyDescent="0.2">
      <c r="A215" s="173">
        <v>5441</v>
      </c>
      <c r="B215" s="211" t="s">
        <v>463</v>
      </c>
      <c r="C215" s="209" t="s">
        <v>464</v>
      </c>
      <c r="D215" s="363"/>
      <c r="E215" s="349" t="s">
        <v>19</v>
      </c>
      <c r="F215" s="168"/>
      <c r="I215" s="391" t="s">
        <v>588</v>
      </c>
    </row>
    <row r="216" spans="1:9" s="323" customFormat="1" ht="30.75" hidden="1" customHeight="1" x14ac:dyDescent="0.2">
      <c r="A216" s="321" t="s">
        <v>465</v>
      </c>
      <c r="B216" s="322" t="s">
        <v>466</v>
      </c>
      <c r="C216" s="171" t="s">
        <v>8</v>
      </c>
      <c r="D216" s="320">
        <f>F216</f>
        <v>-125266.98360000001</v>
      </c>
      <c r="E216" s="349" t="s">
        <v>19</v>
      </c>
      <c r="F216" s="342">
        <f>F234</f>
        <v>-125266.98360000001</v>
      </c>
      <c r="I216" s="391" t="s">
        <v>588</v>
      </c>
    </row>
    <row r="217" spans="1:9" s="1" customFormat="1" ht="13.5" hidden="1" customHeight="1" x14ac:dyDescent="0.25">
      <c r="A217" s="212"/>
      <c r="B217" s="210" t="s">
        <v>2</v>
      </c>
      <c r="C217" s="213"/>
      <c r="D217" s="363"/>
      <c r="E217" s="363" t="s">
        <v>467</v>
      </c>
      <c r="F217" s="168"/>
      <c r="I217" s="391" t="s">
        <v>588</v>
      </c>
    </row>
    <row r="218" spans="1:9" s="1" customFormat="1" ht="27" hidden="1" x14ac:dyDescent="0.25">
      <c r="A218" s="214" t="s">
        <v>468</v>
      </c>
      <c r="B218" s="215" t="s">
        <v>469</v>
      </c>
      <c r="C218" s="171" t="s">
        <v>8</v>
      </c>
      <c r="D218" s="363"/>
      <c r="E218" s="363"/>
      <c r="F218" s="168"/>
      <c r="I218" s="391" t="s">
        <v>588</v>
      </c>
    </row>
    <row r="219" spans="1:9" s="1" customFormat="1" ht="11.25" hidden="1" customHeight="1" x14ac:dyDescent="0.25">
      <c r="A219" s="214"/>
      <c r="B219" s="210" t="s">
        <v>2</v>
      </c>
      <c r="C219" s="171"/>
      <c r="D219" s="363"/>
      <c r="E219" s="363" t="s">
        <v>467</v>
      </c>
      <c r="F219" s="167"/>
      <c r="I219" s="391" t="s">
        <v>588</v>
      </c>
    </row>
    <row r="220" spans="1:9" s="1" customFormat="1" ht="13.5" hidden="1" customHeight="1" x14ac:dyDescent="0.25">
      <c r="A220" s="214" t="s">
        <v>470</v>
      </c>
      <c r="B220" s="216" t="s">
        <v>471</v>
      </c>
      <c r="C220" s="217" t="s">
        <v>472</v>
      </c>
      <c r="D220" s="363"/>
      <c r="E220" s="363"/>
      <c r="F220" s="167"/>
      <c r="I220" s="391" t="s">
        <v>588</v>
      </c>
    </row>
    <row r="221" spans="1:9" s="1" customFormat="1" ht="17.25" hidden="1" x14ac:dyDescent="0.25">
      <c r="A221" s="214" t="s">
        <v>473</v>
      </c>
      <c r="B221" s="216" t="s">
        <v>474</v>
      </c>
      <c r="C221" s="217" t="s">
        <v>475</v>
      </c>
      <c r="D221" s="363"/>
      <c r="E221" s="363"/>
      <c r="F221" s="167"/>
      <c r="I221" s="391" t="s">
        <v>588</v>
      </c>
    </row>
    <row r="222" spans="1:9" s="32" customFormat="1" ht="17.25" hidden="1" x14ac:dyDescent="0.25">
      <c r="A222" s="86" t="s">
        <v>476</v>
      </c>
      <c r="B222" s="216" t="s">
        <v>477</v>
      </c>
      <c r="C222" s="217" t="s">
        <v>478</v>
      </c>
      <c r="D222" s="358"/>
      <c r="E222" s="358"/>
      <c r="F222" s="330"/>
      <c r="I222" s="391" t="s">
        <v>588</v>
      </c>
    </row>
    <row r="223" spans="1:9" s="1" customFormat="1" ht="13.5" hidden="1" customHeight="1" x14ac:dyDescent="0.25">
      <c r="A223" s="86" t="s">
        <v>479</v>
      </c>
      <c r="B223" s="215" t="s">
        <v>480</v>
      </c>
      <c r="C223" s="171" t="s">
        <v>8</v>
      </c>
      <c r="D223" s="363"/>
      <c r="E223" s="363" t="s">
        <v>467</v>
      </c>
      <c r="F223" s="167"/>
      <c r="I223" s="391" t="s">
        <v>588</v>
      </c>
    </row>
    <row r="224" spans="1:9" s="1" customFormat="1" ht="12.75" hidden="1" customHeight="1" x14ac:dyDescent="0.25">
      <c r="A224" s="86"/>
      <c r="B224" s="210" t="s">
        <v>2</v>
      </c>
      <c r="C224" s="171"/>
      <c r="D224" s="363"/>
      <c r="E224" s="363" t="s">
        <v>467</v>
      </c>
      <c r="F224" s="167"/>
      <c r="I224" s="391" t="s">
        <v>588</v>
      </c>
    </row>
    <row r="225" spans="1:10" s="1" customFormat="1" ht="27.75" hidden="1" customHeight="1" x14ac:dyDescent="0.25">
      <c r="A225" s="86" t="s">
        <v>481</v>
      </c>
      <c r="B225" s="216" t="s">
        <v>482</v>
      </c>
      <c r="C225" s="218" t="s">
        <v>483</v>
      </c>
      <c r="D225" s="363"/>
      <c r="E225" s="363"/>
      <c r="F225" s="167"/>
      <c r="I225" s="391" t="s">
        <v>588</v>
      </c>
    </row>
    <row r="226" spans="1:10" s="1" customFormat="1" ht="24.75" hidden="1" customHeight="1" x14ac:dyDescent="0.25">
      <c r="A226" s="86" t="s">
        <v>484</v>
      </c>
      <c r="B226" s="216" t="s">
        <v>485</v>
      </c>
      <c r="C226" s="171" t="s">
        <v>8</v>
      </c>
      <c r="D226" s="363"/>
      <c r="E226" s="363" t="s">
        <v>467</v>
      </c>
      <c r="F226" s="167"/>
      <c r="I226" s="391" t="s">
        <v>588</v>
      </c>
    </row>
    <row r="227" spans="1:10" s="1" customFormat="1" ht="12.75" hidden="1" customHeight="1" x14ac:dyDescent="0.25">
      <c r="A227" s="86"/>
      <c r="B227" s="219" t="s">
        <v>7</v>
      </c>
      <c r="C227" s="194"/>
      <c r="D227" s="363"/>
      <c r="E227" s="363" t="s">
        <v>467</v>
      </c>
      <c r="F227" s="167"/>
      <c r="I227" s="391" t="s">
        <v>588</v>
      </c>
    </row>
    <row r="228" spans="1:10" s="1" customFormat="1" ht="16.5" hidden="1" customHeight="1" x14ac:dyDescent="0.25">
      <c r="A228" s="86" t="s">
        <v>486</v>
      </c>
      <c r="B228" s="219" t="s">
        <v>487</v>
      </c>
      <c r="C228" s="217" t="s">
        <v>488</v>
      </c>
      <c r="D228" s="363"/>
      <c r="E228" s="363"/>
      <c r="F228" s="167"/>
      <c r="I228" s="391" t="s">
        <v>588</v>
      </c>
    </row>
    <row r="229" spans="1:10" s="1" customFormat="1" ht="13.5" hidden="1" customHeight="1" x14ac:dyDescent="0.25">
      <c r="A229" s="220" t="s">
        <v>489</v>
      </c>
      <c r="B229" s="219" t="s">
        <v>490</v>
      </c>
      <c r="C229" s="218" t="s">
        <v>491</v>
      </c>
      <c r="D229" s="363"/>
      <c r="E229" s="363"/>
      <c r="F229" s="167"/>
      <c r="I229" s="391" t="s">
        <v>588</v>
      </c>
    </row>
    <row r="230" spans="1:10" s="1" customFormat="1" ht="15.75" hidden="1" customHeight="1" x14ac:dyDescent="0.25">
      <c r="A230" s="86" t="s">
        <v>492</v>
      </c>
      <c r="B230" s="221" t="s">
        <v>493</v>
      </c>
      <c r="C230" s="218" t="s">
        <v>494</v>
      </c>
      <c r="D230" s="363"/>
      <c r="E230" s="363" t="s">
        <v>467</v>
      </c>
      <c r="F230" s="167"/>
      <c r="I230" s="391" t="s">
        <v>588</v>
      </c>
    </row>
    <row r="231" spans="1:10" s="1" customFormat="1" ht="26.25" hidden="1" customHeight="1" x14ac:dyDescent="0.25">
      <c r="A231" s="86" t="s">
        <v>495</v>
      </c>
      <c r="B231" s="215" t="s">
        <v>496</v>
      </c>
      <c r="C231" s="171" t="s">
        <v>8</v>
      </c>
      <c r="D231" s="363">
        <f>+F231</f>
        <v>-125266.98360000001</v>
      </c>
      <c r="E231" s="363" t="s">
        <v>467</v>
      </c>
      <c r="F231" s="329">
        <f>+F234</f>
        <v>-125266.98360000001</v>
      </c>
      <c r="I231" s="391" t="s">
        <v>588</v>
      </c>
    </row>
    <row r="232" spans="1:10" s="1" customFormat="1" ht="12" hidden="1" customHeight="1" x14ac:dyDescent="0.25">
      <c r="A232" s="86"/>
      <c r="B232" s="210" t="s">
        <v>2</v>
      </c>
      <c r="C232" s="194"/>
      <c r="D232" s="363"/>
      <c r="E232" s="363" t="s">
        <v>467</v>
      </c>
      <c r="F232" s="167"/>
      <c r="I232" s="391" t="s">
        <v>588</v>
      </c>
    </row>
    <row r="233" spans="1:10" s="1" customFormat="1" ht="17.25" hidden="1" x14ac:dyDescent="0.25">
      <c r="A233" s="220" t="s">
        <v>497</v>
      </c>
      <c r="B233" s="216" t="s">
        <v>498</v>
      </c>
      <c r="C233" s="222" t="s">
        <v>499</v>
      </c>
      <c r="D233" s="363"/>
      <c r="E233" s="363"/>
      <c r="F233" s="329"/>
      <c r="I233" s="391" t="s">
        <v>588</v>
      </c>
    </row>
    <row r="234" spans="1:10" s="1" customFormat="1" ht="15.75" hidden="1" customHeight="1" x14ac:dyDescent="0.25">
      <c r="A234" s="86" t="s">
        <v>500</v>
      </c>
      <c r="B234" s="215" t="s">
        <v>501</v>
      </c>
      <c r="C234" s="171" t="s">
        <v>8</v>
      </c>
      <c r="D234" s="359">
        <f>F234</f>
        <v>-125266.98360000001</v>
      </c>
      <c r="E234" s="363" t="s">
        <v>467</v>
      </c>
      <c r="F234" s="329">
        <f>+F236</f>
        <v>-125266.98360000001</v>
      </c>
      <c r="I234" s="391" t="s">
        <v>588</v>
      </c>
    </row>
    <row r="235" spans="1:10" s="1" customFormat="1" ht="12" hidden="1" customHeight="1" x14ac:dyDescent="0.25">
      <c r="A235" s="86"/>
      <c r="B235" s="223" t="s">
        <v>2</v>
      </c>
      <c r="C235" s="171"/>
      <c r="D235" s="359"/>
      <c r="E235" s="363" t="s">
        <v>467</v>
      </c>
      <c r="F235" s="329"/>
      <c r="I235" s="391" t="s">
        <v>588</v>
      </c>
    </row>
    <row r="236" spans="1:10" s="1" customFormat="1" ht="17.25" hidden="1" customHeight="1" x14ac:dyDescent="0.25">
      <c r="A236" s="86" t="s">
        <v>502</v>
      </c>
      <c r="B236" s="216" t="s">
        <v>503</v>
      </c>
      <c r="C236" s="217" t="s">
        <v>504</v>
      </c>
      <c r="D236" s="359">
        <f>F236</f>
        <v>-125266.98360000001</v>
      </c>
      <c r="E236" s="363" t="s">
        <v>467</v>
      </c>
      <c r="F236" s="329">
        <f>+Sheet6!H241</f>
        <v>-125266.98360000001</v>
      </c>
      <c r="I236" s="391" t="s">
        <v>588</v>
      </c>
    </row>
    <row r="237" spans="1:10" s="1" customFormat="1" ht="19.5" hidden="1" customHeight="1" x14ac:dyDescent="0.25">
      <c r="A237" s="220" t="s">
        <v>505</v>
      </c>
      <c r="B237" s="216" t="s">
        <v>506</v>
      </c>
      <c r="C237" s="222" t="s">
        <v>507</v>
      </c>
      <c r="D237" s="363"/>
      <c r="E237" s="363" t="s">
        <v>467</v>
      </c>
      <c r="F237" s="329"/>
      <c r="I237" s="391" t="s">
        <v>588</v>
      </c>
    </row>
    <row r="238" spans="1:10" s="1" customFormat="1" ht="28.5" hidden="1" customHeight="1" x14ac:dyDescent="0.25">
      <c r="A238" s="86" t="s">
        <v>508</v>
      </c>
      <c r="B238" s="216" t="s">
        <v>584</v>
      </c>
      <c r="C238" s="218" t="s">
        <v>509</v>
      </c>
      <c r="D238" s="363"/>
      <c r="E238" s="363" t="s">
        <v>467</v>
      </c>
      <c r="F238" s="329"/>
      <c r="I238" s="391" t="s">
        <v>588</v>
      </c>
    </row>
    <row r="239" spans="1:10" s="1" customFormat="1" ht="27" hidden="1" x14ac:dyDescent="0.25">
      <c r="A239" s="86" t="s">
        <v>510</v>
      </c>
      <c r="B239" s="216" t="s">
        <v>511</v>
      </c>
      <c r="C239" s="218" t="s">
        <v>512</v>
      </c>
      <c r="D239" s="363"/>
      <c r="E239" s="363" t="s">
        <v>467</v>
      </c>
      <c r="F239" s="168"/>
      <c r="I239" s="391" t="s">
        <v>588</v>
      </c>
    </row>
    <row r="240" spans="1:10" s="1" customFormat="1" ht="25.5" hidden="1" x14ac:dyDescent="0.2">
      <c r="A240" s="224" t="s">
        <v>510</v>
      </c>
      <c r="B240" s="225" t="s">
        <v>513</v>
      </c>
      <c r="C240" s="226" t="s">
        <v>512</v>
      </c>
      <c r="D240" s="363"/>
      <c r="E240" s="363" t="s">
        <v>467</v>
      </c>
      <c r="F240" s="167"/>
      <c r="I240" s="391" t="s">
        <v>588</v>
      </c>
      <c r="J240" s="391" t="s">
        <v>588</v>
      </c>
    </row>
    <row r="241" spans="1:17" s="1" customFormat="1" x14ac:dyDescent="0.2">
      <c r="A241" s="57"/>
      <c r="D241" s="347"/>
      <c r="E241" s="347"/>
      <c r="F241" s="51"/>
      <c r="I241" s="391"/>
    </row>
    <row r="242" spans="1:17" s="1" customFormat="1" x14ac:dyDescent="0.2">
      <c r="A242" s="57"/>
      <c r="D242" s="347"/>
      <c r="E242" s="347"/>
      <c r="F242" s="51"/>
      <c r="G242" s="60"/>
      <c r="H242" s="60"/>
      <c r="I242" s="391"/>
    </row>
    <row r="243" spans="1:17" s="1" customFormat="1" ht="13.5" x14ac:dyDescent="0.2">
      <c r="A243" s="57"/>
      <c r="B243" s="159"/>
      <c r="C243" s="156"/>
      <c r="D243" s="431"/>
      <c r="E243" s="431"/>
      <c r="F243" s="331"/>
      <c r="P243" s="60"/>
      <c r="Q243" s="60"/>
    </row>
    <row r="244" spans="1:17" s="1" customFormat="1" ht="13.5" x14ac:dyDescent="0.2">
      <c r="A244" s="57"/>
      <c r="B244" s="5"/>
      <c r="C244" s="153"/>
      <c r="D244" s="66"/>
      <c r="E244" s="159"/>
      <c r="F244" s="65"/>
      <c r="G244" s="60"/>
      <c r="H244" s="60"/>
      <c r="P244" s="60"/>
      <c r="Q244" s="60"/>
    </row>
    <row r="245" spans="1:17" s="1" customFormat="1" ht="15" x14ac:dyDescent="0.2">
      <c r="B245" s="399"/>
      <c r="C245" s="399"/>
      <c r="D245" s="399"/>
      <c r="E245" s="399"/>
      <c r="F245" s="399"/>
      <c r="G245" s="60"/>
      <c r="H245" s="60"/>
      <c r="P245" s="60"/>
      <c r="Q245" s="6"/>
    </row>
    <row r="246" spans="1:17" ht="16.5" x14ac:dyDescent="0.2">
      <c r="B246" s="134"/>
      <c r="C246" s="135"/>
      <c r="D246" s="368"/>
      <c r="E246" s="368"/>
      <c r="F246" s="324"/>
      <c r="G246" s="60"/>
      <c r="H246" s="60"/>
      <c r="P246" s="60"/>
    </row>
    <row r="247" spans="1:17" ht="13.5" customHeight="1" x14ac:dyDescent="0.2">
      <c r="C247"/>
      <c r="G247" s="60"/>
      <c r="H247" s="60"/>
      <c r="N247" s="52"/>
      <c r="O247" s="1"/>
      <c r="P247" s="6"/>
    </row>
    <row r="248" spans="1:17" x14ac:dyDescent="0.2">
      <c r="C248"/>
      <c r="I248" s="11"/>
    </row>
    <row r="249" spans="1:17" x14ac:dyDescent="0.2">
      <c r="C249"/>
      <c r="I249" s="11"/>
    </row>
    <row r="250" spans="1:17" ht="15" x14ac:dyDescent="0.2">
      <c r="A250" s="11"/>
      <c r="B250" s="58"/>
      <c r="C250" s="59"/>
      <c r="D250" s="369"/>
      <c r="E250" s="369"/>
      <c r="F250" s="48"/>
      <c r="G250" s="1"/>
    </row>
    <row r="251" spans="1:17" x14ac:dyDescent="0.2">
      <c r="A251" s="11"/>
      <c r="B251" s="411"/>
      <c r="C251" s="411"/>
      <c r="D251" s="411"/>
      <c r="E251" s="411"/>
      <c r="F251" s="411"/>
      <c r="G251" s="411"/>
      <c r="H251" s="411"/>
      <c r="I251" s="411"/>
    </row>
    <row r="252" spans="1:17" x14ac:dyDescent="0.2">
      <c r="A252" s="11"/>
      <c r="B252" s="60"/>
      <c r="C252" s="60"/>
      <c r="D252" s="370"/>
      <c r="E252" s="370"/>
      <c r="F252" s="332"/>
      <c r="G252" s="60"/>
      <c r="H252" s="60"/>
      <c r="I252" s="60"/>
    </row>
    <row r="253" spans="1:17" ht="15" x14ac:dyDescent="0.2">
      <c r="A253" s="11"/>
      <c r="B253" s="421"/>
      <c r="C253" s="421"/>
      <c r="D253" s="421"/>
      <c r="E253" s="421"/>
      <c r="F253" s="421"/>
      <c r="G253" s="1"/>
      <c r="H253" s="1"/>
      <c r="I253" s="6"/>
    </row>
    <row r="254" spans="1:17" ht="15" x14ac:dyDescent="0.2">
      <c r="A254" s="11"/>
      <c r="B254" s="3"/>
      <c r="C254" s="4"/>
      <c r="D254" s="371"/>
      <c r="E254" s="372"/>
      <c r="F254" s="122"/>
      <c r="G254" s="6"/>
      <c r="H254" s="6"/>
      <c r="I254" s="6"/>
    </row>
    <row r="255" spans="1:17" ht="15" x14ac:dyDescent="0.2">
      <c r="A255" s="11"/>
      <c r="B255" s="3"/>
      <c r="C255" s="4"/>
      <c r="D255" s="371"/>
      <c r="E255" s="372"/>
      <c r="F255" s="122"/>
      <c r="G255" s="6"/>
      <c r="H255" s="6"/>
      <c r="I255" s="6"/>
    </row>
    <row r="256" spans="1:17" x14ac:dyDescent="0.2">
      <c r="A256" s="11"/>
      <c r="C256"/>
    </row>
    <row r="257" spans="1:6" x14ac:dyDescent="0.2">
      <c r="A257" s="11"/>
      <c r="B257" s="13"/>
      <c r="C257" s="39"/>
      <c r="F257" s="333"/>
    </row>
    <row r="258" spans="1:6" x14ac:dyDescent="0.2">
      <c r="A258" s="11"/>
      <c r="B258" s="20"/>
      <c r="C258" s="38"/>
      <c r="F258" s="333"/>
    </row>
    <row r="259" spans="1:6" x14ac:dyDescent="0.2">
      <c r="A259" s="11"/>
      <c r="B259" s="20"/>
      <c r="C259" s="38"/>
      <c r="F259" s="333"/>
    </row>
    <row r="260" spans="1:6" x14ac:dyDescent="0.2">
      <c r="A260" s="11"/>
      <c r="B260" s="20"/>
      <c r="C260" s="38"/>
      <c r="F260" s="333"/>
    </row>
    <row r="261" spans="1:6" x14ac:dyDescent="0.2">
      <c r="A261" s="11"/>
      <c r="B261" s="20"/>
      <c r="C261" s="38"/>
      <c r="F261" s="333"/>
    </row>
    <row r="262" spans="1:6" x14ac:dyDescent="0.2">
      <c r="A262" s="11"/>
      <c r="B262" s="19"/>
      <c r="C262" s="41"/>
      <c r="F262" s="333"/>
    </row>
    <row r="263" spans="1:6" x14ac:dyDescent="0.2">
      <c r="A263" s="11"/>
      <c r="B263" s="20"/>
      <c r="C263" s="38"/>
      <c r="F263" s="333"/>
    </row>
    <row r="264" spans="1:6" x14ac:dyDescent="0.2">
      <c r="A264" s="11"/>
      <c r="B264" s="17"/>
      <c r="C264" s="38"/>
      <c r="F264" s="333"/>
    </row>
    <row r="265" spans="1:6" x14ac:dyDescent="0.2">
      <c r="A265" s="11"/>
      <c r="B265" s="20"/>
      <c r="C265" s="38"/>
      <c r="F265" s="333"/>
    </row>
    <row r="266" spans="1:6" x14ac:dyDescent="0.2">
      <c r="A266" s="11"/>
      <c r="B266" s="15"/>
      <c r="C266" s="38"/>
      <c r="F266" s="333"/>
    </row>
    <row r="267" spans="1:6" x14ac:dyDescent="0.2">
      <c r="A267" s="11"/>
      <c r="B267" s="19"/>
      <c r="C267" s="41"/>
      <c r="F267" s="333"/>
    </row>
    <row r="268" spans="1:6" x14ac:dyDescent="0.2">
      <c r="A268" s="11"/>
      <c r="B268" s="20"/>
      <c r="C268" s="38"/>
      <c r="F268" s="333"/>
    </row>
    <row r="269" spans="1:6" x14ac:dyDescent="0.2">
      <c r="A269" s="11"/>
      <c r="B269" s="20"/>
      <c r="C269" s="38"/>
      <c r="F269" s="333"/>
    </row>
    <row r="270" spans="1:6" x14ac:dyDescent="0.2">
      <c r="A270" s="11"/>
      <c r="B270" s="19"/>
      <c r="C270" s="41"/>
      <c r="F270" s="333"/>
    </row>
    <row r="271" spans="1:6" x14ac:dyDescent="0.2">
      <c r="A271" s="11"/>
      <c r="B271" s="20"/>
      <c r="C271" s="38"/>
      <c r="F271" s="333"/>
    </row>
    <row r="272" spans="1:6" x14ac:dyDescent="0.2">
      <c r="A272" s="11"/>
      <c r="B272" s="20"/>
      <c r="C272" s="38"/>
      <c r="F272" s="333"/>
    </row>
    <row r="273" spans="1:6" x14ac:dyDescent="0.2">
      <c r="A273" s="11"/>
      <c r="B273" s="15"/>
      <c r="C273" s="38"/>
      <c r="F273" s="333"/>
    </row>
    <row r="274" spans="1:6" x14ac:dyDescent="0.2">
      <c r="A274" s="11"/>
      <c r="B274" s="19"/>
      <c r="C274" s="41"/>
      <c r="F274" s="333"/>
    </row>
    <row r="275" spans="1:6" x14ac:dyDescent="0.2">
      <c r="A275" s="11"/>
      <c r="B275" s="20"/>
      <c r="C275" s="38"/>
      <c r="F275" s="333"/>
    </row>
    <row r="276" spans="1:6" x14ac:dyDescent="0.2">
      <c r="A276" s="11"/>
      <c r="B276" s="20"/>
      <c r="C276" s="38"/>
      <c r="F276" s="333"/>
    </row>
    <row r="277" spans="1:6" x14ac:dyDescent="0.2">
      <c r="A277" s="11"/>
      <c r="B277" s="19"/>
      <c r="C277" s="41"/>
      <c r="F277" s="333"/>
    </row>
    <row r="278" spans="1:6" x14ac:dyDescent="0.2">
      <c r="A278" s="11"/>
      <c r="B278" s="20"/>
      <c r="C278" s="38"/>
      <c r="F278" s="333"/>
    </row>
    <row r="279" spans="1:6" x14ac:dyDescent="0.2">
      <c r="A279" s="11"/>
      <c r="B279" s="20"/>
      <c r="C279" s="38"/>
      <c r="F279" s="333"/>
    </row>
    <row r="280" spans="1:6" x14ac:dyDescent="0.2">
      <c r="A280" s="11"/>
      <c r="B280" s="20"/>
      <c r="C280" s="38"/>
      <c r="F280" s="333"/>
    </row>
    <row r="281" spans="1:6" x14ac:dyDescent="0.2">
      <c r="A281" s="11"/>
      <c r="B281" s="20"/>
      <c r="C281" s="38"/>
      <c r="F281" s="333"/>
    </row>
    <row r="282" spans="1:6" x14ac:dyDescent="0.2">
      <c r="A282" s="11"/>
      <c r="B282" s="20"/>
      <c r="C282" s="38"/>
      <c r="F282" s="333"/>
    </row>
    <row r="283" spans="1:6" x14ac:dyDescent="0.2">
      <c r="A283" s="11"/>
      <c r="B283" s="19"/>
      <c r="C283" s="41"/>
      <c r="F283" s="333"/>
    </row>
    <row r="284" spans="1:6" x14ac:dyDescent="0.2">
      <c r="A284" s="11"/>
      <c r="B284" s="20"/>
      <c r="C284" s="38"/>
      <c r="F284" s="333"/>
    </row>
    <row r="285" spans="1:6" x14ac:dyDescent="0.2">
      <c r="A285" s="11"/>
      <c r="B285" s="20"/>
      <c r="C285" s="38"/>
      <c r="F285" s="333"/>
    </row>
    <row r="286" spans="1:6" x14ac:dyDescent="0.2">
      <c r="A286" s="11"/>
      <c r="B286" s="20"/>
      <c r="C286" s="38"/>
      <c r="F286" s="333"/>
    </row>
    <row r="287" spans="1:6" x14ac:dyDescent="0.2">
      <c r="A287" s="11"/>
      <c r="B287" s="17"/>
      <c r="C287" s="38"/>
      <c r="F287" s="333"/>
    </row>
    <row r="288" spans="1:6" x14ac:dyDescent="0.2">
      <c r="A288" s="11"/>
      <c r="B288" s="17"/>
      <c r="C288" s="38"/>
      <c r="F288" s="333"/>
    </row>
    <row r="289" spans="1:6" x14ac:dyDescent="0.2">
      <c r="A289" s="11"/>
      <c r="B289" s="17"/>
      <c r="C289" s="38"/>
      <c r="F289" s="333"/>
    </row>
    <row r="290" spans="1:6" x14ac:dyDescent="0.2">
      <c r="A290" s="11"/>
      <c r="B290" s="17"/>
      <c r="C290" s="38"/>
      <c r="F290" s="333"/>
    </row>
    <row r="291" spans="1:6" x14ac:dyDescent="0.2">
      <c r="A291" s="11"/>
      <c r="B291" s="17"/>
      <c r="C291" s="38"/>
      <c r="F291" s="333"/>
    </row>
    <row r="292" spans="1:6" x14ac:dyDescent="0.2">
      <c r="A292" s="11"/>
      <c r="B292" s="20"/>
      <c r="C292" s="38"/>
      <c r="F292" s="333"/>
    </row>
    <row r="293" spans="1:6" x14ac:dyDescent="0.2">
      <c r="A293" s="11"/>
      <c r="B293" s="20"/>
      <c r="C293" s="38"/>
      <c r="F293" s="333"/>
    </row>
    <row r="294" spans="1:6" x14ac:dyDescent="0.2">
      <c r="A294" s="11"/>
      <c r="B294" s="20"/>
      <c r="C294" s="38"/>
      <c r="F294" s="333"/>
    </row>
    <row r="295" spans="1:6" x14ac:dyDescent="0.2">
      <c r="A295" s="11"/>
      <c r="B295" s="18"/>
      <c r="C295" s="38"/>
      <c r="F295" s="333"/>
    </row>
    <row r="296" spans="1:6" x14ac:dyDescent="0.2">
      <c r="A296" s="11"/>
      <c r="B296" s="17"/>
      <c r="C296" s="41"/>
      <c r="F296" s="333"/>
    </row>
    <row r="297" spans="1:6" ht="65.25" customHeight="1" x14ac:dyDescent="0.2">
      <c r="A297" s="11"/>
      <c r="B297" s="20"/>
      <c r="C297" s="38"/>
      <c r="F297" s="333"/>
    </row>
    <row r="298" spans="1:6" ht="39.75" customHeight="1" x14ac:dyDescent="0.2">
      <c r="A298" s="11"/>
      <c r="B298" s="20"/>
      <c r="C298" s="38"/>
      <c r="F298" s="333"/>
    </row>
    <row r="299" spans="1:6" x14ac:dyDescent="0.2">
      <c r="A299" s="11"/>
      <c r="B299" s="20"/>
      <c r="C299" s="38"/>
      <c r="F299" s="333"/>
    </row>
    <row r="300" spans="1:6" x14ac:dyDescent="0.2">
      <c r="A300" s="11"/>
      <c r="B300" s="20"/>
      <c r="C300" s="38"/>
      <c r="F300" s="333"/>
    </row>
    <row r="301" spans="1:6" x14ac:dyDescent="0.2">
      <c r="A301" s="11"/>
      <c r="B301" s="20"/>
      <c r="C301" s="38"/>
      <c r="F301" s="333"/>
    </row>
    <row r="302" spans="1:6" x14ac:dyDescent="0.2">
      <c r="A302" s="11"/>
      <c r="B302" s="20"/>
      <c r="C302" s="38"/>
      <c r="F302" s="333"/>
    </row>
    <row r="303" spans="1:6" x14ac:dyDescent="0.2">
      <c r="A303" s="11"/>
      <c r="B303" s="20"/>
      <c r="C303" s="38"/>
      <c r="F303" s="333"/>
    </row>
    <row r="304" spans="1:6" x14ac:dyDescent="0.2">
      <c r="A304" s="11"/>
      <c r="B304" s="20"/>
      <c r="C304" s="38"/>
      <c r="F304" s="333"/>
    </row>
    <row r="305" spans="1:6" x14ac:dyDescent="0.2">
      <c r="A305" s="11"/>
      <c r="B305" s="20"/>
      <c r="C305" s="38"/>
      <c r="F305" s="333"/>
    </row>
    <row r="306" spans="1:6" x14ac:dyDescent="0.2">
      <c r="A306" s="11"/>
      <c r="B306" s="20"/>
      <c r="C306" s="38"/>
      <c r="F306" s="333"/>
    </row>
    <row r="307" spans="1:6" x14ac:dyDescent="0.2">
      <c r="A307" s="11"/>
      <c r="B307" s="20"/>
      <c r="C307" s="38"/>
      <c r="F307" s="333"/>
    </row>
    <row r="308" spans="1:6" x14ac:dyDescent="0.2">
      <c r="A308" s="11"/>
      <c r="B308" s="20"/>
      <c r="C308" s="38"/>
      <c r="F308" s="333"/>
    </row>
    <row r="309" spans="1:6" x14ac:dyDescent="0.2">
      <c r="A309" s="11"/>
      <c r="B309" s="20"/>
      <c r="C309" s="38"/>
      <c r="F309" s="333"/>
    </row>
    <row r="310" spans="1:6" x14ac:dyDescent="0.2">
      <c r="A310" s="11"/>
      <c r="B310" s="21"/>
      <c r="C310" s="38"/>
      <c r="F310" s="333"/>
    </row>
    <row r="311" spans="1:6" x14ac:dyDescent="0.2">
      <c r="A311" s="11"/>
      <c r="B311" s="20"/>
      <c r="C311" s="38"/>
      <c r="F311" s="333"/>
    </row>
    <row r="312" spans="1:6" x14ac:dyDescent="0.2">
      <c r="A312" s="11"/>
      <c r="B312" s="14"/>
      <c r="C312" s="38"/>
      <c r="F312" s="333"/>
    </row>
    <row r="313" spans="1:6" x14ac:dyDescent="0.2">
      <c r="A313" s="11"/>
      <c r="B313" s="14"/>
      <c r="C313" s="38"/>
      <c r="F313" s="333"/>
    </row>
    <row r="314" spans="1:6" x14ac:dyDescent="0.2">
      <c r="A314" s="11"/>
      <c r="B314" s="14"/>
      <c r="C314" s="40"/>
      <c r="F314" s="333"/>
    </row>
    <row r="315" spans="1:6" x14ac:dyDescent="0.2">
      <c r="A315" s="11"/>
      <c r="B315" s="14"/>
      <c r="C315" s="40"/>
      <c r="F315" s="333"/>
    </row>
    <row r="316" spans="1:6" x14ac:dyDescent="0.2">
      <c r="A316" s="11"/>
      <c r="B316" s="12"/>
      <c r="C316" s="40"/>
      <c r="F316" s="333"/>
    </row>
    <row r="317" spans="1:6" x14ac:dyDescent="0.2">
      <c r="A317" s="11"/>
      <c r="B317" s="20"/>
      <c r="C317" s="38"/>
      <c r="F317" s="333"/>
    </row>
    <row r="318" spans="1:6" x14ac:dyDescent="0.2">
      <c r="A318" s="11"/>
      <c r="B318" s="20"/>
      <c r="C318" s="38"/>
      <c r="F318" s="333"/>
    </row>
    <row r="319" spans="1:6" x14ac:dyDescent="0.2">
      <c r="A319" s="11"/>
      <c r="B319" s="20"/>
      <c r="C319" s="38"/>
      <c r="F319" s="333"/>
    </row>
    <row r="320" spans="1:6" x14ac:dyDescent="0.2">
      <c r="A320" s="11"/>
      <c r="B320" s="20"/>
      <c r="C320" s="38"/>
      <c r="F320" s="333"/>
    </row>
    <row r="321" spans="1:6" x14ac:dyDescent="0.2">
      <c r="A321" s="11"/>
      <c r="B321" s="22"/>
      <c r="C321" s="38"/>
      <c r="F321" s="333"/>
    </row>
    <row r="322" spans="1:6" x14ac:dyDescent="0.2">
      <c r="A322" s="11"/>
      <c r="B322" s="22"/>
      <c r="C322" s="42"/>
      <c r="F322" s="333"/>
    </row>
    <row r="323" spans="1:6" x14ac:dyDescent="0.2">
      <c r="A323" s="11"/>
      <c r="B323" s="23"/>
      <c r="C323" s="42"/>
      <c r="F323" s="333"/>
    </row>
    <row r="324" spans="1:6" x14ac:dyDescent="0.2">
      <c r="A324" s="11"/>
      <c r="B324" s="22"/>
      <c r="C324" s="42"/>
      <c r="F324" s="333"/>
    </row>
    <row r="325" spans="1:6" x14ac:dyDescent="0.2">
      <c r="A325" s="11"/>
      <c r="B325" s="22"/>
      <c r="C325" s="42"/>
      <c r="F325" s="333"/>
    </row>
    <row r="326" spans="1:6" x14ac:dyDescent="0.2">
      <c r="A326" s="11"/>
      <c r="B326" s="22"/>
      <c r="C326" s="42"/>
      <c r="F326" s="333"/>
    </row>
    <row r="327" spans="1:6" x14ac:dyDescent="0.2">
      <c r="A327" s="11"/>
      <c r="B327" s="22"/>
      <c r="C327" s="42"/>
      <c r="F327" s="333"/>
    </row>
    <row r="328" spans="1:6" x14ac:dyDescent="0.2">
      <c r="A328" s="11"/>
      <c r="B328" s="22"/>
      <c r="C328" s="42"/>
      <c r="F328" s="333"/>
    </row>
    <row r="329" spans="1:6" x14ac:dyDescent="0.2">
      <c r="A329" s="11"/>
      <c r="B329" s="22"/>
      <c r="C329" s="42"/>
      <c r="F329" s="333"/>
    </row>
    <row r="330" spans="1:6" x14ac:dyDescent="0.2">
      <c r="A330" s="11"/>
      <c r="B330" s="22"/>
      <c r="C330" s="42"/>
      <c r="F330" s="333"/>
    </row>
    <row r="331" spans="1:6" x14ac:dyDescent="0.2">
      <c r="A331" s="11"/>
      <c r="B331" s="22"/>
      <c r="C331" s="42"/>
      <c r="F331" s="333"/>
    </row>
    <row r="332" spans="1:6" x14ac:dyDescent="0.2">
      <c r="A332" s="11"/>
      <c r="B332" s="22"/>
      <c r="C332" s="42"/>
      <c r="F332" s="333"/>
    </row>
    <row r="333" spans="1:6" x14ac:dyDescent="0.2">
      <c r="A333" s="11"/>
      <c r="B333" s="22"/>
      <c r="C333" s="42"/>
      <c r="F333" s="333"/>
    </row>
    <row r="334" spans="1:6" x14ac:dyDescent="0.2">
      <c r="A334" s="11"/>
      <c r="B334" s="22"/>
      <c r="C334" s="42"/>
      <c r="F334" s="333"/>
    </row>
    <row r="335" spans="1:6" x14ac:dyDescent="0.2">
      <c r="A335" s="11"/>
      <c r="B335" s="22"/>
      <c r="C335" s="42"/>
      <c r="F335" s="333"/>
    </row>
    <row r="336" spans="1:6" x14ac:dyDescent="0.2">
      <c r="A336" s="11"/>
      <c r="B336" s="22"/>
      <c r="C336" s="42"/>
      <c r="F336" s="333"/>
    </row>
    <row r="337" spans="1:6" x14ac:dyDescent="0.2">
      <c r="A337" s="11"/>
      <c r="B337" s="22"/>
      <c r="C337" s="42"/>
      <c r="F337" s="333"/>
    </row>
    <row r="338" spans="1:6" x14ac:dyDescent="0.2">
      <c r="A338" s="11"/>
      <c r="B338" s="22"/>
      <c r="C338" s="42"/>
      <c r="F338" s="333"/>
    </row>
    <row r="339" spans="1:6" x14ac:dyDescent="0.2">
      <c r="A339" s="11"/>
      <c r="B339" s="22"/>
      <c r="C339" s="42"/>
      <c r="F339" s="333"/>
    </row>
    <row r="340" spans="1:6" x14ac:dyDescent="0.2">
      <c r="A340" s="11"/>
      <c r="B340" s="22"/>
      <c r="C340" s="42"/>
      <c r="F340" s="333"/>
    </row>
    <row r="341" spans="1:6" x14ac:dyDescent="0.2">
      <c r="A341" s="11"/>
      <c r="B341" s="22"/>
      <c r="C341" s="42"/>
      <c r="F341" s="333"/>
    </row>
    <row r="342" spans="1:6" x14ac:dyDescent="0.2">
      <c r="A342" s="11"/>
      <c r="B342" s="22"/>
      <c r="C342" s="42"/>
      <c r="F342" s="333"/>
    </row>
    <row r="343" spans="1:6" x14ac:dyDescent="0.2">
      <c r="A343" s="11"/>
      <c r="B343" s="22"/>
      <c r="C343" s="42"/>
      <c r="F343" s="333"/>
    </row>
    <row r="344" spans="1:6" x14ac:dyDescent="0.2">
      <c r="A344" s="11"/>
      <c r="B344" s="22"/>
      <c r="C344" s="42"/>
      <c r="F344" s="333"/>
    </row>
    <row r="345" spans="1:6" x14ac:dyDescent="0.2">
      <c r="A345" s="11"/>
      <c r="B345" s="22"/>
      <c r="C345" s="42"/>
      <c r="F345" s="333"/>
    </row>
    <row r="346" spans="1:6" x14ac:dyDescent="0.2">
      <c r="A346" s="11"/>
      <c r="B346" s="22"/>
      <c r="C346" s="42"/>
      <c r="F346" s="333"/>
    </row>
    <row r="347" spans="1:6" x14ac:dyDescent="0.2">
      <c r="A347" s="11"/>
      <c r="B347" s="22"/>
      <c r="C347" s="42"/>
      <c r="F347" s="333"/>
    </row>
    <row r="348" spans="1:6" x14ac:dyDescent="0.2">
      <c r="A348" s="11"/>
      <c r="B348" s="24"/>
      <c r="C348" s="43"/>
      <c r="F348" s="333"/>
    </row>
    <row r="349" spans="1:6" x14ac:dyDescent="0.2">
      <c r="A349" s="11"/>
      <c r="B349" s="22"/>
      <c r="C349" s="42"/>
      <c r="F349" s="333"/>
    </row>
    <row r="350" spans="1:6" x14ac:dyDescent="0.2">
      <c r="A350" s="11"/>
      <c r="B350" s="22"/>
      <c r="C350" s="42"/>
      <c r="F350" s="333"/>
    </row>
    <row r="351" spans="1:6" x14ac:dyDescent="0.2">
      <c r="A351" s="11"/>
      <c r="B351" s="22"/>
      <c r="C351" s="42"/>
      <c r="F351" s="333"/>
    </row>
    <row r="352" spans="1:6" x14ac:dyDescent="0.2">
      <c r="A352" s="11"/>
      <c r="B352" s="22"/>
      <c r="C352" s="42"/>
      <c r="F352" s="333"/>
    </row>
    <row r="353" spans="1:6" x14ac:dyDescent="0.2">
      <c r="A353" s="11"/>
      <c r="B353" s="22"/>
      <c r="C353" s="42"/>
      <c r="F353" s="333"/>
    </row>
    <row r="354" spans="1:6" x14ac:dyDescent="0.2">
      <c r="A354" s="11"/>
      <c r="B354" s="22"/>
      <c r="C354" s="42"/>
      <c r="F354" s="333"/>
    </row>
    <row r="355" spans="1:6" x14ac:dyDescent="0.2">
      <c r="A355" s="11"/>
      <c r="B355" s="22"/>
      <c r="C355" s="42"/>
      <c r="F355" s="333"/>
    </row>
    <row r="356" spans="1:6" x14ac:dyDescent="0.2">
      <c r="A356" s="11"/>
      <c r="B356" s="22"/>
      <c r="C356" s="42"/>
      <c r="F356" s="333"/>
    </row>
    <row r="357" spans="1:6" x14ac:dyDescent="0.2">
      <c r="A357" s="11"/>
      <c r="B357" s="22"/>
      <c r="C357" s="42"/>
      <c r="F357" s="333"/>
    </row>
    <row r="358" spans="1:6" x14ac:dyDescent="0.2">
      <c r="A358" s="11"/>
      <c r="B358" s="22"/>
      <c r="C358" s="42"/>
      <c r="F358" s="333"/>
    </row>
    <row r="359" spans="1:6" x14ac:dyDescent="0.2">
      <c r="A359" s="11"/>
      <c r="B359" s="22"/>
      <c r="C359" s="42"/>
      <c r="F359" s="333"/>
    </row>
    <row r="360" spans="1:6" x14ac:dyDescent="0.2">
      <c r="A360" s="11"/>
      <c r="B360" s="22"/>
      <c r="C360" s="42"/>
      <c r="F360" s="333"/>
    </row>
    <row r="361" spans="1:6" x14ac:dyDescent="0.2">
      <c r="A361" s="11"/>
      <c r="B361" s="22"/>
      <c r="C361" s="42"/>
      <c r="F361" s="333"/>
    </row>
    <row r="362" spans="1:6" x14ac:dyDescent="0.2">
      <c r="A362" s="11"/>
      <c r="B362" s="22"/>
      <c r="C362" s="42"/>
      <c r="F362" s="333"/>
    </row>
    <row r="363" spans="1:6" x14ac:dyDescent="0.2">
      <c r="A363" s="11"/>
      <c r="B363" s="22"/>
      <c r="C363" s="42"/>
      <c r="F363" s="333"/>
    </row>
    <row r="364" spans="1:6" x14ac:dyDescent="0.2">
      <c r="A364" s="11"/>
      <c r="B364" s="25"/>
      <c r="C364" s="38"/>
      <c r="F364" s="333"/>
    </row>
    <row r="365" spans="1:6" x14ac:dyDescent="0.2">
      <c r="A365" s="11"/>
      <c r="B365" s="14"/>
      <c r="C365" s="40"/>
      <c r="F365" s="333"/>
    </row>
    <row r="366" spans="1:6" x14ac:dyDescent="0.2">
      <c r="A366" s="11"/>
      <c r="B366" s="14"/>
      <c r="C366" s="44"/>
      <c r="F366" s="333"/>
    </row>
    <row r="367" spans="1:6" x14ac:dyDescent="0.2">
      <c r="A367" s="11"/>
      <c r="B367" s="14"/>
      <c r="C367" s="44"/>
      <c r="F367" s="333"/>
    </row>
    <row r="368" spans="1:6" x14ac:dyDescent="0.2">
      <c r="A368" s="11"/>
      <c r="B368" s="14"/>
      <c r="C368" s="44"/>
      <c r="F368" s="333"/>
    </row>
    <row r="369" spans="1:6" x14ac:dyDescent="0.2">
      <c r="A369" s="11"/>
      <c r="B369" s="14"/>
      <c r="C369" s="44"/>
      <c r="F369" s="333"/>
    </row>
    <row r="370" spans="1:6" x14ac:dyDescent="0.2">
      <c r="A370" s="11"/>
      <c r="B370" s="15"/>
      <c r="C370" s="44"/>
      <c r="F370" s="333"/>
    </row>
    <row r="371" spans="1:6" x14ac:dyDescent="0.2">
      <c r="A371" s="11"/>
      <c r="B371" s="16"/>
      <c r="C371" s="45"/>
      <c r="F371" s="333"/>
    </row>
    <row r="372" spans="1:6" x14ac:dyDescent="0.2">
      <c r="A372" s="11"/>
      <c r="B372" s="14"/>
      <c r="C372" s="44"/>
      <c r="F372" s="333"/>
    </row>
    <row r="373" spans="1:6" x14ac:dyDescent="0.2">
      <c r="A373" s="11"/>
      <c r="B373" s="14"/>
      <c r="C373" s="44"/>
      <c r="F373" s="333"/>
    </row>
    <row r="374" spans="1:6" x14ac:dyDescent="0.2">
      <c r="A374" s="11"/>
      <c r="B374" s="14"/>
      <c r="C374" s="44"/>
      <c r="F374" s="333"/>
    </row>
    <row r="375" spans="1:6" x14ac:dyDescent="0.2">
      <c r="A375" s="11"/>
      <c r="B375" s="16"/>
      <c r="C375" s="45"/>
      <c r="F375" s="333"/>
    </row>
    <row r="376" spans="1:6" x14ac:dyDescent="0.2">
      <c r="A376" s="11"/>
      <c r="B376" s="14"/>
      <c r="C376" s="44"/>
      <c r="F376" s="333"/>
    </row>
    <row r="377" spans="1:6" x14ac:dyDescent="0.2">
      <c r="A377" s="11"/>
      <c r="B377" s="14"/>
      <c r="C377" s="44"/>
      <c r="F377" s="333"/>
    </row>
    <row r="378" spans="1:6" x14ac:dyDescent="0.2">
      <c r="A378" s="11"/>
      <c r="B378" s="14"/>
      <c r="C378" s="44"/>
      <c r="F378" s="333"/>
    </row>
    <row r="379" spans="1:6" x14ac:dyDescent="0.2">
      <c r="A379" s="11"/>
      <c r="B379" s="14"/>
      <c r="C379" s="44"/>
      <c r="F379" s="333"/>
    </row>
    <row r="380" spans="1:6" x14ac:dyDescent="0.2">
      <c r="A380" s="11"/>
      <c r="B380" s="14"/>
      <c r="C380" s="44"/>
      <c r="F380" s="333"/>
    </row>
    <row r="381" spans="1:6" x14ac:dyDescent="0.2">
      <c r="A381" s="11"/>
      <c r="B381" s="14"/>
      <c r="C381" s="44"/>
      <c r="F381" s="333"/>
    </row>
    <row r="382" spans="1:6" x14ac:dyDescent="0.2">
      <c r="A382" s="11"/>
      <c r="B382" s="14"/>
      <c r="C382" s="44"/>
      <c r="F382" s="333"/>
    </row>
    <row r="383" spans="1:6" x14ac:dyDescent="0.2">
      <c r="A383" s="11"/>
      <c r="B383" s="14"/>
      <c r="C383" s="44"/>
      <c r="F383" s="333"/>
    </row>
    <row r="384" spans="1:6" x14ac:dyDescent="0.2">
      <c r="A384" s="11"/>
      <c r="B384" s="14"/>
      <c r="C384" s="44"/>
      <c r="F384" s="333"/>
    </row>
    <row r="385" spans="1:6" x14ac:dyDescent="0.2">
      <c r="A385" s="11"/>
      <c r="B385" s="14"/>
      <c r="C385" s="44"/>
      <c r="F385" s="333"/>
    </row>
    <row r="386" spans="1:6" x14ac:dyDescent="0.2">
      <c r="A386" s="11"/>
      <c r="B386" s="14"/>
      <c r="C386" s="44"/>
      <c r="F386" s="333"/>
    </row>
    <row r="387" spans="1:6" x14ac:dyDescent="0.2">
      <c r="A387" s="11"/>
      <c r="B387" s="14"/>
      <c r="C387" s="44"/>
      <c r="F387" s="333"/>
    </row>
    <row r="388" spans="1:6" x14ac:dyDescent="0.2">
      <c r="A388" s="11"/>
      <c r="B388" s="14"/>
      <c r="C388" s="44"/>
      <c r="F388" s="333"/>
    </row>
    <row r="389" spans="1:6" x14ac:dyDescent="0.2">
      <c r="A389" s="11"/>
      <c r="B389" s="14"/>
      <c r="C389" s="44"/>
      <c r="F389" s="333"/>
    </row>
    <row r="390" spans="1:6" x14ac:dyDescent="0.2">
      <c r="A390" s="11"/>
      <c r="B390" s="16"/>
      <c r="C390" s="45"/>
      <c r="F390" s="333"/>
    </row>
    <row r="391" spans="1:6" x14ac:dyDescent="0.2">
      <c r="A391" s="11"/>
      <c r="B391" s="14"/>
      <c r="C391" s="44"/>
      <c r="F391" s="333"/>
    </row>
    <row r="392" spans="1:6" x14ac:dyDescent="0.2">
      <c r="A392" s="11"/>
      <c r="B392" s="16"/>
      <c r="C392" s="43"/>
      <c r="F392" s="333"/>
    </row>
    <row r="393" spans="1:6" x14ac:dyDescent="0.2">
      <c r="A393" s="11"/>
      <c r="B393" s="14"/>
      <c r="C393" s="44"/>
      <c r="F393" s="333"/>
    </row>
    <row r="394" spans="1:6" x14ac:dyDescent="0.2">
      <c r="A394" s="11"/>
      <c r="B394" s="14"/>
      <c r="C394" s="44"/>
      <c r="F394" s="333"/>
    </row>
    <row r="395" spans="1:6" x14ac:dyDescent="0.2">
      <c r="A395" s="11"/>
      <c r="B395" s="14"/>
      <c r="C395" s="44"/>
      <c r="F395" s="333"/>
    </row>
    <row r="396" spans="1:6" x14ac:dyDescent="0.2">
      <c r="A396" s="11"/>
      <c r="B396" s="16"/>
      <c r="C396" s="43"/>
      <c r="F396" s="333"/>
    </row>
    <row r="397" spans="1:6" x14ac:dyDescent="0.2">
      <c r="A397" s="11"/>
      <c r="B397" s="14"/>
      <c r="C397" s="44"/>
      <c r="F397" s="333"/>
    </row>
    <row r="398" spans="1:6" x14ac:dyDescent="0.2">
      <c r="A398" s="11"/>
      <c r="B398" s="16"/>
      <c r="C398" s="45"/>
      <c r="F398" s="333"/>
    </row>
    <row r="399" spans="1:6" x14ac:dyDescent="0.2">
      <c r="A399" s="11"/>
      <c r="B399" s="14"/>
      <c r="C399" s="44"/>
      <c r="F399" s="333"/>
    </row>
    <row r="400" spans="1:6" x14ac:dyDescent="0.2">
      <c r="A400" s="11"/>
      <c r="B400" s="14"/>
      <c r="C400" s="44"/>
      <c r="F400" s="333"/>
    </row>
    <row r="401" spans="1:6" x14ac:dyDescent="0.2">
      <c r="A401" s="11"/>
      <c r="B401" s="14"/>
      <c r="C401" s="44"/>
      <c r="F401" s="333"/>
    </row>
    <row r="402" spans="1:6" x14ac:dyDescent="0.2">
      <c r="A402" s="11"/>
      <c r="B402" s="16"/>
      <c r="C402" s="45"/>
      <c r="F402" s="333"/>
    </row>
    <row r="403" spans="1:6" x14ac:dyDescent="0.2">
      <c r="A403" s="11"/>
      <c r="B403" s="14"/>
      <c r="C403" s="44"/>
      <c r="F403" s="333"/>
    </row>
    <row r="404" spans="1:6" x14ac:dyDescent="0.2">
      <c r="A404" s="11"/>
      <c r="B404" s="14"/>
      <c r="C404" s="44"/>
    </row>
    <row r="405" spans="1:6" ht="14.25" x14ac:dyDescent="0.2">
      <c r="A405" s="11"/>
      <c r="B405" s="26"/>
      <c r="C405" s="44"/>
    </row>
    <row r="406" spans="1:6" x14ac:dyDescent="0.2">
      <c r="A406" s="11"/>
      <c r="B406" s="15"/>
      <c r="C406" s="44"/>
    </row>
    <row r="407" spans="1:6" x14ac:dyDescent="0.2">
      <c r="A407" s="11"/>
      <c r="B407" s="16"/>
      <c r="C407" s="45"/>
      <c r="E407" s="373"/>
    </row>
    <row r="408" spans="1:6" x14ac:dyDescent="0.2">
      <c r="A408" s="11"/>
      <c r="B408" s="15"/>
      <c r="C408" s="45"/>
      <c r="E408" s="373"/>
    </row>
    <row r="409" spans="1:6" x14ac:dyDescent="0.2">
      <c r="A409" s="11"/>
      <c r="B409" s="14"/>
      <c r="C409" s="44"/>
      <c r="E409" s="373"/>
    </row>
    <row r="410" spans="1:6" x14ac:dyDescent="0.2">
      <c r="A410" s="11"/>
      <c r="B410" s="14"/>
      <c r="C410" s="44"/>
      <c r="E410" s="373"/>
    </row>
    <row r="411" spans="1:6" x14ac:dyDescent="0.2">
      <c r="A411" s="11"/>
      <c r="B411" s="14"/>
      <c r="C411" s="44"/>
      <c r="E411" s="373"/>
    </row>
    <row r="412" spans="1:6" x14ac:dyDescent="0.2">
      <c r="A412" s="11"/>
      <c r="B412" s="14"/>
      <c r="C412" s="44"/>
      <c r="E412" s="373"/>
    </row>
    <row r="413" spans="1:6" x14ac:dyDescent="0.2">
      <c r="A413" s="11"/>
      <c r="B413" s="14"/>
      <c r="C413" s="44"/>
      <c r="E413" s="373"/>
    </row>
    <row r="414" spans="1:6" x14ac:dyDescent="0.2">
      <c r="A414" s="11"/>
      <c r="B414" s="14"/>
      <c r="C414" s="44"/>
      <c r="E414" s="373"/>
    </row>
    <row r="415" spans="1:6" x14ac:dyDescent="0.2">
      <c r="A415" s="11"/>
      <c r="B415" s="14"/>
      <c r="C415" s="44"/>
      <c r="E415" s="373"/>
    </row>
    <row r="416" spans="1:6" x14ac:dyDescent="0.2">
      <c r="A416" s="11"/>
      <c r="B416" s="14"/>
      <c r="C416" s="44"/>
      <c r="E416" s="373"/>
    </row>
    <row r="417" spans="1:5" x14ac:dyDescent="0.2">
      <c r="A417" s="11"/>
      <c r="B417" s="14"/>
      <c r="C417" s="44"/>
      <c r="E417" s="373"/>
    </row>
    <row r="418" spans="1:5" x14ac:dyDescent="0.2">
      <c r="A418" s="11"/>
      <c r="B418" s="14"/>
      <c r="C418" s="44"/>
      <c r="E418" s="373"/>
    </row>
    <row r="419" spans="1:5" x14ac:dyDescent="0.2">
      <c r="A419" s="11"/>
      <c r="B419" s="14"/>
      <c r="C419" s="44"/>
      <c r="E419" s="373"/>
    </row>
    <row r="420" spans="1:5" x14ac:dyDescent="0.2">
      <c r="A420" s="11"/>
      <c r="B420" s="14"/>
      <c r="C420" s="44"/>
      <c r="E420" s="373"/>
    </row>
    <row r="421" spans="1:5" x14ac:dyDescent="0.2">
      <c r="A421" s="11"/>
      <c r="B421" s="14"/>
      <c r="C421" s="44"/>
      <c r="E421" s="373"/>
    </row>
    <row r="422" spans="1:5" x14ac:dyDescent="0.2">
      <c r="A422" s="11"/>
      <c r="B422" s="14"/>
      <c r="C422" s="44"/>
      <c r="E422" s="373"/>
    </row>
    <row r="423" spans="1:5" x14ac:dyDescent="0.2">
      <c r="A423" s="11"/>
      <c r="B423" s="14"/>
      <c r="C423" s="44"/>
      <c r="E423" s="373"/>
    </row>
    <row r="424" spans="1:5" x14ac:dyDescent="0.2">
      <c r="A424" s="11"/>
      <c r="B424" s="14"/>
      <c r="C424" s="44"/>
      <c r="E424" s="373"/>
    </row>
    <row r="425" spans="1:5" x14ac:dyDescent="0.2">
      <c r="A425" s="11"/>
      <c r="B425" s="15"/>
      <c r="C425" s="44"/>
      <c r="E425" s="373"/>
    </row>
    <row r="426" spans="1:5" x14ac:dyDescent="0.2">
      <c r="A426" s="11"/>
      <c r="B426" s="14"/>
      <c r="C426" s="44"/>
      <c r="E426" s="373"/>
    </row>
    <row r="427" spans="1:5" x14ac:dyDescent="0.2">
      <c r="A427" s="11"/>
      <c r="B427" s="14"/>
      <c r="C427" s="44"/>
      <c r="E427" s="373"/>
    </row>
    <row r="428" spans="1:5" x14ac:dyDescent="0.2">
      <c r="A428" s="11"/>
      <c r="B428" s="14"/>
      <c r="C428" s="44"/>
      <c r="E428" s="373"/>
    </row>
    <row r="429" spans="1:5" x14ac:dyDescent="0.2">
      <c r="A429" s="11"/>
      <c r="B429" s="14"/>
      <c r="C429" s="44"/>
      <c r="E429" s="373"/>
    </row>
    <row r="430" spans="1:5" x14ac:dyDescent="0.2">
      <c r="A430" s="11"/>
      <c r="B430" s="14"/>
      <c r="C430" s="44"/>
      <c r="E430" s="373"/>
    </row>
    <row r="431" spans="1:5" x14ac:dyDescent="0.2">
      <c r="A431" s="11"/>
      <c r="B431" s="14"/>
      <c r="C431" s="44"/>
      <c r="E431" s="373"/>
    </row>
    <row r="432" spans="1:5" x14ac:dyDescent="0.2">
      <c r="A432" s="11"/>
      <c r="B432" s="14"/>
      <c r="C432" s="44"/>
      <c r="E432" s="373"/>
    </row>
    <row r="433" spans="1:5" x14ac:dyDescent="0.2">
      <c r="A433" s="11"/>
      <c r="B433" s="14"/>
      <c r="C433" s="44"/>
      <c r="E433" s="373"/>
    </row>
    <row r="434" spans="1:5" x14ac:dyDescent="0.2">
      <c r="A434" s="11"/>
      <c r="B434" s="14"/>
      <c r="C434" s="44"/>
      <c r="E434" s="373"/>
    </row>
    <row r="435" spans="1:5" x14ac:dyDescent="0.2">
      <c r="A435" s="11"/>
      <c r="B435" s="14"/>
      <c r="C435" s="44"/>
      <c r="E435" s="373"/>
    </row>
    <row r="436" spans="1:5" x14ac:dyDescent="0.2">
      <c r="A436" s="11"/>
      <c r="B436" s="14"/>
      <c r="C436" s="44"/>
      <c r="E436" s="373"/>
    </row>
    <row r="437" spans="1:5" x14ac:dyDescent="0.2">
      <c r="A437" s="11"/>
      <c r="B437" s="14"/>
      <c r="C437" s="44"/>
      <c r="E437" s="373"/>
    </row>
    <row r="438" spans="1:5" x14ac:dyDescent="0.2">
      <c r="A438" s="11"/>
      <c r="B438" s="14"/>
      <c r="C438" s="44"/>
      <c r="E438" s="373"/>
    </row>
    <row r="439" spans="1:5" x14ac:dyDescent="0.2">
      <c r="A439" s="11"/>
      <c r="B439" s="14"/>
      <c r="C439" s="44"/>
      <c r="E439" s="373"/>
    </row>
    <row r="440" spans="1:5" x14ac:dyDescent="0.2">
      <c r="A440" s="11"/>
      <c r="B440" s="14"/>
      <c r="C440" s="44"/>
      <c r="E440" s="373"/>
    </row>
    <row r="441" spans="1:5" x14ac:dyDescent="0.2">
      <c r="A441" s="11"/>
      <c r="B441" s="14"/>
      <c r="C441" s="44"/>
      <c r="E441" s="373"/>
    </row>
    <row r="442" spans="1:5" x14ac:dyDescent="0.2">
      <c r="A442" s="11"/>
      <c r="B442" s="14"/>
      <c r="C442" s="44"/>
      <c r="E442" s="373"/>
    </row>
    <row r="443" spans="1:5" x14ac:dyDescent="0.2">
      <c r="A443" s="11"/>
      <c r="B443" s="14"/>
      <c r="C443" s="44"/>
      <c r="E443" s="373"/>
    </row>
    <row r="444" spans="1:5" x14ac:dyDescent="0.2">
      <c r="A444" s="11"/>
      <c r="B444" s="14"/>
      <c r="C444" s="44"/>
      <c r="E444" s="373"/>
    </row>
    <row r="445" spans="1:5" x14ac:dyDescent="0.2">
      <c r="A445" s="11"/>
      <c r="B445" s="14"/>
      <c r="C445" s="44"/>
      <c r="E445" s="373"/>
    </row>
    <row r="446" spans="1:5" x14ac:dyDescent="0.2">
      <c r="A446" s="11"/>
      <c r="B446" s="14"/>
      <c r="C446" s="44"/>
      <c r="E446" s="373"/>
    </row>
    <row r="447" spans="1:5" x14ac:dyDescent="0.2">
      <c r="A447" s="11"/>
      <c r="B447" s="14"/>
      <c r="C447" s="44"/>
      <c r="E447" s="373"/>
    </row>
    <row r="448" spans="1:5" x14ac:dyDescent="0.2">
      <c r="A448" s="11"/>
      <c r="B448" s="14"/>
      <c r="C448" s="44"/>
      <c r="E448" s="373"/>
    </row>
    <row r="449" spans="1:5" x14ac:dyDescent="0.2">
      <c r="A449" s="11"/>
      <c r="B449" s="14"/>
      <c r="C449" s="44"/>
      <c r="E449" s="373"/>
    </row>
    <row r="450" spans="1:5" x14ac:dyDescent="0.2">
      <c r="A450" s="11"/>
      <c r="B450" s="14"/>
      <c r="C450" s="44"/>
      <c r="E450" s="373"/>
    </row>
    <row r="451" spans="1:5" x14ac:dyDescent="0.2">
      <c r="A451" s="11"/>
      <c r="B451" s="14"/>
      <c r="C451" s="44"/>
      <c r="E451" s="373"/>
    </row>
    <row r="452" spans="1:5" x14ac:dyDescent="0.2">
      <c r="A452" s="11"/>
      <c r="B452" s="27"/>
      <c r="C452" s="44"/>
      <c r="E452" s="373"/>
    </row>
    <row r="453" spans="1:5" x14ac:dyDescent="0.2">
      <c r="A453" s="11"/>
      <c r="B453" s="14"/>
      <c r="C453" s="44"/>
      <c r="E453" s="373"/>
    </row>
    <row r="454" spans="1:5" x14ac:dyDescent="0.2">
      <c r="A454" s="11"/>
      <c r="B454" s="14"/>
      <c r="C454" s="44"/>
      <c r="E454" s="373"/>
    </row>
    <row r="455" spans="1:5" x14ac:dyDescent="0.2">
      <c r="A455" s="11"/>
      <c r="B455" s="14"/>
      <c r="C455" s="44"/>
      <c r="E455" s="373"/>
    </row>
    <row r="456" spans="1:5" x14ac:dyDescent="0.2">
      <c r="A456" s="11"/>
      <c r="B456" s="14"/>
      <c r="C456" s="44"/>
      <c r="E456" s="373"/>
    </row>
    <row r="457" spans="1:5" x14ac:dyDescent="0.2">
      <c r="A457" s="11"/>
      <c r="B457" s="14"/>
      <c r="C457" s="44"/>
      <c r="E457" s="373"/>
    </row>
    <row r="458" spans="1:5" x14ac:dyDescent="0.2">
      <c r="A458" s="11"/>
      <c r="B458" s="14"/>
      <c r="C458" s="44"/>
      <c r="E458" s="373"/>
    </row>
    <row r="459" spans="1:5" x14ac:dyDescent="0.2">
      <c r="A459" s="11"/>
      <c r="B459" s="14"/>
      <c r="C459" s="44"/>
      <c r="E459" s="373"/>
    </row>
    <row r="460" spans="1:5" x14ac:dyDescent="0.2">
      <c r="A460" s="11"/>
      <c r="B460" s="14"/>
      <c r="C460" s="44"/>
      <c r="E460" s="373"/>
    </row>
    <row r="461" spans="1:5" x14ac:dyDescent="0.2">
      <c r="A461" s="11"/>
      <c r="B461" s="14"/>
      <c r="C461" s="44"/>
      <c r="E461" s="373"/>
    </row>
    <row r="462" spans="1:5" x14ac:dyDescent="0.2">
      <c r="A462" s="11"/>
      <c r="B462" s="14"/>
      <c r="C462" s="44"/>
      <c r="E462" s="373"/>
    </row>
    <row r="463" spans="1:5" x14ac:dyDescent="0.2">
      <c r="A463" s="11"/>
      <c r="B463" s="14"/>
      <c r="C463" s="44"/>
      <c r="E463" s="373"/>
    </row>
    <row r="464" spans="1:5" x14ac:dyDescent="0.2">
      <c r="A464" s="11"/>
      <c r="B464" s="14"/>
      <c r="C464" s="44"/>
      <c r="E464" s="373"/>
    </row>
    <row r="465" spans="1:5" x14ac:dyDescent="0.2">
      <c r="A465" s="11"/>
      <c r="B465" s="14"/>
      <c r="C465" s="44"/>
      <c r="E465" s="373"/>
    </row>
    <row r="466" spans="1:5" x14ac:dyDescent="0.2">
      <c r="A466" s="11"/>
      <c r="B466" s="14"/>
      <c r="C466" s="44"/>
      <c r="E466" s="373"/>
    </row>
    <row r="467" spans="1:5" x14ac:dyDescent="0.2">
      <c r="A467" s="11"/>
      <c r="B467" s="14"/>
      <c r="C467" s="44"/>
      <c r="E467" s="373"/>
    </row>
    <row r="468" spans="1:5" x14ac:dyDescent="0.2">
      <c r="A468" s="11"/>
      <c r="B468" s="14"/>
      <c r="C468" s="44"/>
      <c r="E468" s="373"/>
    </row>
    <row r="469" spans="1:5" x14ac:dyDescent="0.2">
      <c r="A469" s="11"/>
      <c r="B469" s="14"/>
      <c r="C469" s="44"/>
      <c r="E469" s="373"/>
    </row>
    <row r="470" spans="1:5" x14ac:dyDescent="0.2">
      <c r="A470" s="11"/>
      <c r="B470" s="14"/>
      <c r="C470" s="44"/>
      <c r="E470" s="373"/>
    </row>
    <row r="471" spans="1:5" x14ac:dyDescent="0.2">
      <c r="A471" s="11"/>
      <c r="B471" s="14"/>
      <c r="C471" s="44"/>
      <c r="E471" s="373"/>
    </row>
    <row r="472" spans="1:5" x14ac:dyDescent="0.2">
      <c r="A472" s="11"/>
      <c r="B472" s="14"/>
      <c r="C472" s="44"/>
      <c r="E472" s="373"/>
    </row>
    <row r="473" spans="1:5" x14ac:dyDescent="0.2">
      <c r="A473" s="11"/>
      <c r="B473" s="14"/>
      <c r="C473" s="44"/>
      <c r="E473" s="373"/>
    </row>
    <row r="474" spans="1:5" x14ac:dyDescent="0.2">
      <c r="A474" s="11"/>
      <c r="B474" s="14"/>
      <c r="C474" s="44"/>
      <c r="E474" s="373"/>
    </row>
    <row r="475" spans="1:5" x14ac:dyDescent="0.2">
      <c r="A475" s="11"/>
      <c r="B475" s="14"/>
      <c r="C475" s="44"/>
      <c r="E475" s="373"/>
    </row>
    <row r="476" spans="1:5" x14ac:dyDescent="0.2">
      <c r="A476" s="11"/>
      <c r="B476" s="14"/>
      <c r="C476" s="44"/>
      <c r="E476" s="373"/>
    </row>
    <row r="477" spans="1:5" x14ac:dyDescent="0.2">
      <c r="A477" s="11"/>
      <c r="B477" s="14"/>
      <c r="C477" s="44"/>
      <c r="E477" s="373"/>
    </row>
    <row r="478" spans="1:5" x14ac:dyDescent="0.2">
      <c r="A478" s="11"/>
      <c r="B478" s="14"/>
      <c r="C478" s="44"/>
      <c r="E478" s="373"/>
    </row>
    <row r="479" spans="1:5" x14ac:dyDescent="0.2">
      <c r="A479" s="11"/>
      <c r="B479" s="28"/>
      <c r="C479" s="43"/>
      <c r="E479" s="373"/>
    </row>
    <row r="480" spans="1:5" x14ac:dyDescent="0.2">
      <c r="A480" s="11"/>
      <c r="B480" s="15"/>
      <c r="C480" s="44"/>
      <c r="E480" s="373"/>
    </row>
    <row r="481" spans="1:5" x14ac:dyDescent="0.2">
      <c r="A481" s="11"/>
      <c r="B481" s="14"/>
      <c r="C481" s="44"/>
      <c r="E481" s="373"/>
    </row>
    <row r="482" spans="1:5" x14ac:dyDescent="0.2">
      <c r="A482" s="11"/>
      <c r="B482" s="14"/>
      <c r="C482" s="44"/>
      <c r="E482" s="373"/>
    </row>
    <row r="483" spans="1:5" x14ac:dyDescent="0.2">
      <c r="A483" s="11"/>
      <c r="B483" s="14"/>
      <c r="C483" s="44"/>
      <c r="E483" s="373"/>
    </row>
    <row r="484" spans="1:5" x14ac:dyDescent="0.2">
      <c r="A484" s="11"/>
      <c r="B484" s="14"/>
      <c r="C484" s="44"/>
      <c r="E484" s="373"/>
    </row>
    <row r="485" spans="1:5" x14ac:dyDescent="0.2">
      <c r="A485" s="11"/>
      <c r="B485" s="14"/>
      <c r="C485" s="44"/>
      <c r="E485" s="373"/>
    </row>
    <row r="486" spans="1:5" x14ac:dyDescent="0.2">
      <c r="A486" s="11"/>
      <c r="B486" s="14"/>
      <c r="C486" s="44"/>
      <c r="E486" s="373"/>
    </row>
    <row r="487" spans="1:5" x14ac:dyDescent="0.2">
      <c r="A487" s="11"/>
      <c r="B487" s="14"/>
      <c r="C487" s="44"/>
      <c r="E487" s="373"/>
    </row>
    <row r="488" spans="1:5" x14ac:dyDescent="0.2">
      <c r="A488" s="11"/>
      <c r="B488" s="14"/>
      <c r="C488" s="44"/>
      <c r="E488" s="373"/>
    </row>
    <row r="489" spans="1:5" x14ac:dyDescent="0.2">
      <c r="A489" s="11"/>
      <c r="B489" s="14"/>
      <c r="C489" s="44"/>
      <c r="E489" s="373"/>
    </row>
    <row r="490" spans="1:5" x14ac:dyDescent="0.2">
      <c r="A490" s="11"/>
      <c r="B490" s="14"/>
      <c r="C490" s="44"/>
      <c r="E490" s="373"/>
    </row>
    <row r="491" spans="1:5" x14ac:dyDescent="0.2">
      <c r="A491" s="11"/>
      <c r="B491" s="14"/>
      <c r="C491" s="44"/>
      <c r="E491" s="373"/>
    </row>
    <row r="492" spans="1:5" x14ac:dyDescent="0.2">
      <c r="A492" s="11"/>
      <c r="B492" s="14"/>
      <c r="C492" s="44"/>
      <c r="E492" s="373"/>
    </row>
    <row r="493" spans="1:5" x14ac:dyDescent="0.2">
      <c r="A493" s="11"/>
      <c r="B493" s="14"/>
      <c r="C493" s="44"/>
      <c r="E493" s="373"/>
    </row>
    <row r="494" spans="1:5" x14ac:dyDescent="0.2">
      <c r="A494" s="11"/>
      <c r="B494" s="14"/>
      <c r="C494" s="44"/>
      <c r="E494" s="373"/>
    </row>
    <row r="495" spans="1:5" x14ac:dyDescent="0.2">
      <c r="A495" s="11"/>
      <c r="B495" s="14"/>
      <c r="C495" s="44"/>
      <c r="E495" s="373"/>
    </row>
    <row r="496" spans="1:5" x14ac:dyDescent="0.2">
      <c r="A496" s="11"/>
      <c r="B496" s="15"/>
      <c r="C496" s="44"/>
      <c r="E496" s="373"/>
    </row>
    <row r="497" spans="1:5" x14ac:dyDescent="0.2">
      <c r="A497" s="11"/>
      <c r="B497" s="14"/>
      <c r="C497" s="44"/>
      <c r="E497" s="373"/>
    </row>
    <row r="498" spans="1:5" x14ac:dyDescent="0.2">
      <c r="A498" s="11"/>
      <c r="B498" s="14"/>
      <c r="C498" s="44"/>
      <c r="E498" s="373"/>
    </row>
    <row r="499" spans="1:5" x14ac:dyDescent="0.2">
      <c r="A499" s="11"/>
      <c r="B499" s="14"/>
      <c r="C499" s="44"/>
      <c r="E499" s="373"/>
    </row>
    <row r="500" spans="1:5" x14ac:dyDescent="0.2">
      <c r="A500" s="11"/>
      <c r="B500" s="14"/>
      <c r="C500" s="44"/>
      <c r="E500" s="373"/>
    </row>
    <row r="501" spans="1:5" x14ac:dyDescent="0.2">
      <c r="A501" s="11"/>
      <c r="B501" s="15"/>
      <c r="C501" s="44"/>
      <c r="E501" s="373"/>
    </row>
    <row r="502" spans="1:5" x14ac:dyDescent="0.2">
      <c r="A502" s="11"/>
      <c r="B502" s="14"/>
      <c r="C502" s="44"/>
      <c r="E502" s="373"/>
    </row>
    <row r="503" spans="1:5" x14ac:dyDescent="0.2">
      <c r="A503" s="11"/>
      <c r="B503" s="14"/>
      <c r="C503" s="44"/>
      <c r="E503" s="373"/>
    </row>
    <row r="504" spans="1:5" x14ac:dyDescent="0.2">
      <c r="A504" s="11"/>
      <c r="B504" s="14"/>
      <c r="C504" s="44"/>
      <c r="E504" s="373"/>
    </row>
    <row r="505" spans="1:5" x14ac:dyDescent="0.2">
      <c r="A505" s="11"/>
      <c r="B505" s="14"/>
      <c r="C505" s="44"/>
      <c r="E505" s="373"/>
    </row>
    <row r="506" spans="1:5" x14ac:dyDescent="0.2">
      <c r="A506" s="11"/>
      <c r="B506" s="14"/>
      <c r="C506" s="44"/>
      <c r="E506" s="373"/>
    </row>
    <row r="507" spans="1:5" x14ac:dyDescent="0.2">
      <c r="A507" s="11"/>
      <c r="B507" s="14"/>
      <c r="C507" s="44"/>
      <c r="E507" s="373"/>
    </row>
    <row r="508" spans="1:5" x14ac:dyDescent="0.2">
      <c r="A508" s="11"/>
      <c r="B508" s="14"/>
      <c r="C508" s="44"/>
      <c r="E508" s="373"/>
    </row>
    <row r="509" spans="1:5" x14ac:dyDescent="0.2">
      <c r="A509" s="11"/>
      <c r="B509" s="14"/>
      <c r="C509" s="44"/>
      <c r="E509" s="373"/>
    </row>
    <row r="510" spans="1:5" x14ac:dyDescent="0.2">
      <c r="A510" s="11"/>
      <c r="B510" s="14"/>
      <c r="C510" s="44"/>
      <c r="E510" s="373"/>
    </row>
    <row r="511" spans="1:5" x14ac:dyDescent="0.2">
      <c r="A511" s="11"/>
      <c r="B511" s="14"/>
      <c r="C511" s="44"/>
      <c r="E511" s="373"/>
    </row>
    <row r="512" spans="1:5" x14ac:dyDescent="0.2">
      <c r="A512" s="11"/>
      <c r="B512" s="14"/>
      <c r="C512" s="44"/>
      <c r="E512" s="373"/>
    </row>
    <row r="513" spans="1:5" x14ac:dyDescent="0.2">
      <c r="A513" s="11"/>
      <c r="B513" s="14"/>
      <c r="C513" s="44"/>
      <c r="E513" s="373"/>
    </row>
    <row r="514" spans="1:5" x14ac:dyDescent="0.2">
      <c r="A514" s="11"/>
      <c r="B514" s="14"/>
      <c r="C514" s="42"/>
      <c r="E514" s="373"/>
    </row>
    <row r="515" spans="1:5" x14ac:dyDescent="0.2">
      <c r="A515" s="11"/>
      <c r="B515" s="14"/>
      <c r="C515" s="44"/>
      <c r="E515" s="373"/>
    </row>
    <row r="516" spans="1:5" x14ac:dyDescent="0.2">
      <c r="A516" s="11"/>
      <c r="B516" s="14"/>
      <c r="C516" s="44"/>
      <c r="E516" s="373"/>
    </row>
    <row r="517" spans="1:5" x14ac:dyDescent="0.2">
      <c r="A517" s="11"/>
      <c r="B517" s="14"/>
      <c r="C517" s="44"/>
      <c r="E517" s="373"/>
    </row>
    <row r="518" spans="1:5" x14ac:dyDescent="0.2">
      <c r="A518" s="11"/>
      <c r="B518" s="14"/>
      <c r="C518" s="44"/>
      <c r="E518" s="373"/>
    </row>
    <row r="519" spans="1:5" x14ac:dyDescent="0.2">
      <c r="A519" s="11"/>
      <c r="B519" s="14"/>
      <c r="C519" s="44"/>
      <c r="E519" s="373"/>
    </row>
    <row r="520" spans="1:5" x14ac:dyDescent="0.2">
      <c r="A520" s="11"/>
      <c r="B520" s="15"/>
      <c r="C520" s="44"/>
      <c r="E520" s="373"/>
    </row>
    <row r="521" spans="1:5" x14ac:dyDescent="0.2">
      <c r="A521" s="11"/>
      <c r="B521" s="14"/>
      <c r="C521" s="44"/>
      <c r="E521" s="373"/>
    </row>
    <row r="522" spans="1:5" x14ac:dyDescent="0.2">
      <c r="A522" s="11"/>
      <c r="B522" s="14"/>
      <c r="C522" s="44"/>
      <c r="E522" s="373"/>
    </row>
    <row r="523" spans="1:5" x14ac:dyDescent="0.2">
      <c r="A523" s="11"/>
      <c r="B523" s="14"/>
      <c r="C523" s="44"/>
      <c r="E523" s="373"/>
    </row>
    <row r="524" spans="1:5" x14ac:dyDescent="0.2">
      <c r="A524" s="11"/>
      <c r="B524" s="14"/>
      <c r="C524" s="44"/>
      <c r="E524" s="373"/>
    </row>
    <row r="525" spans="1:5" x14ac:dyDescent="0.2">
      <c r="A525" s="11"/>
      <c r="B525" s="14"/>
      <c r="C525" s="44"/>
      <c r="E525" s="373"/>
    </row>
    <row r="526" spans="1:5" x14ac:dyDescent="0.2">
      <c r="A526" s="11"/>
      <c r="B526" s="14"/>
      <c r="C526" s="44"/>
      <c r="E526" s="373"/>
    </row>
    <row r="527" spans="1:5" x14ac:dyDescent="0.2">
      <c r="A527" s="11"/>
      <c r="B527" s="14"/>
      <c r="C527" s="44"/>
      <c r="E527" s="373"/>
    </row>
    <row r="528" spans="1:5" x14ac:dyDescent="0.2">
      <c r="A528" s="11"/>
      <c r="B528" s="16"/>
      <c r="C528" s="45"/>
      <c r="E528" s="373"/>
    </row>
    <row r="529" spans="1:5" x14ac:dyDescent="0.2">
      <c r="A529" s="11"/>
      <c r="B529" s="15"/>
      <c r="C529" s="44"/>
      <c r="E529" s="373"/>
    </row>
    <row r="530" spans="1:5" x14ac:dyDescent="0.2">
      <c r="A530" s="11"/>
      <c r="B530" s="14"/>
      <c r="C530" s="44"/>
      <c r="E530" s="373"/>
    </row>
    <row r="531" spans="1:5" x14ac:dyDescent="0.2">
      <c r="A531" s="11"/>
      <c r="B531" s="14"/>
      <c r="C531" s="44"/>
      <c r="E531" s="373"/>
    </row>
    <row r="532" spans="1:5" x14ac:dyDescent="0.2">
      <c r="A532" s="11"/>
      <c r="B532" s="14"/>
      <c r="C532" s="44"/>
      <c r="E532" s="373"/>
    </row>
    <row r="533" spans="1:5" x14ac:dyDescent="0.2">
      <c r="A533" s="11"/>
      <c r="B533" s="14"/>
      <c r="C533" s="44"/>
      <c r="E533" s="373"/>
    </row>
    <row r="534" spans="1:5" x14ac:dyDescent="0.2">
      <c r="A534" s="11"/>
      <c r="B534" s="14"/>
      <c r="C534" s="44"/>
      <c r="E534" s="373"/>
    </row>
    <row r="535" spans="1:5" x14ac:dyDescent="0.2">
      <c r="A535" s="11"/>
      <c r="B535" s="14"/>
      <c r="C535" s="44"/>
      <c r="E535" s="373"/>
    </row>
    <row r="536" spans="1:5" x14ac:dyDescent="0.2">
      <c r="A536" s="11"/>
      <c r="B536" s="14"/>
      <c r="C536" s="44"/>
      <c r="E536" s="373"/>
    </row>
    <row r="537" spans="1:5" x14ac:dyDescent="0.2">
      <c r="A537" s="11"/>
      <c r="B537" s="14"/>
      <c r="C537" s="44"/>
      <c r="E537" s="373"/>
    </row>
    <row r="538" spans="1:5" x14ac:dyDescent="0.2">
      <c r="A538" s="11"/>
      <c r="B538" s="14"/>
      <c r="C538" s="44"/>
      <c r="E538" s="373"/>
    </row>
    <row r="539" spans="1:5" x14ac:dyDescent="0.2">
      <c r="A539" s="11"/>
      <c r="B539" s="14"/>
      <c r="C539" s="44"/>
      <c r="E539" s="373"/>
    </row>
    <row r="540" spans="1:5" x14ac:dyDescent="0.2">
      <c r="A540" s="11"/>
      <c r="B540" s="14"/>
      <c r="C540" s="44"/>
      <c r="E540" s="373"/>
    </row>
    <row r="541" spans="1:5" x14ac:dyDescent="0.2">
      <c r="A541" s="11"/>
      <c r="B541" s="15"/>
      <c r="C541" s="44"/>
      <c r="E541" s="373"/>
    </row>
    <row r="542" spans="1:5" x14ac:dyDescent="0.2">
      <c r="A542" s="11"/>
      <c r="B542" s="14"/>
      <c r="C542" s="44"/>
      <c r="E542" s="373"/>
    </row>
    <row r="543" spans="1:5" x14ac:dyDescent="0.2">
      <c r="A543" s="11"/>
      <c r="B543" s="14"/>
      <c r="C543" s="44"/>
      <c r="E543" s="373"/>
    </row>
    <row r="544" spans="1:5" x14ac:dyDescent="0.2">
      <c r="A544" s="11"/>
      <c r="B544" s="14"/>
      <c r="C544" s="44"/>
      <c r="E544" s="373"/>
    </row>
    <row r="545" spans="1:5" x14ac:dyDescent="0.2">
      <c r="A545" s="11"/>
      <c r="B545" s="14"/>
      <c r="C545" s="44"/>
      <c r="E545" s="373"/>
    </row>
    <row r="546" spans="1:5" x14ac:dyDescent="0.2">
      <c r="A546" s="11"/>
      <c r="B546" s="14"/>
      <c r="C546" s="44"/>
      <c r="E546" s="373"/>
    </row>
    <row r="547" spans="1:5" x14ac:dyDescent="0.2">
      <c r="A547" s="11"/>
      <c r="B547" s="14"/>
      <c r="C547" s="44"/>
      <c r="E547" s="373"/>
    </row>
    <row r="548" spans="1:5" x14ac:dyDescent="0.2">
      <c r="A548" s="11"/>
      <c r="B548" s="14"/>
      <c r="C548" s="44"/>
      <c r="E548" s="373"/>
    </row>
    <row r="549" spans="1:5" x14ac:dyDescent="0.2">
      <c r="A549" s="11"/>
      <c r="B549" s="14"/>
      <c r="C549" s="44"/>
      <c r="E549" s="373"/>
    </row>
    <row r="550" spans="1:5" x14ac:dyDescent="0.2">
      <c r="A550" s="11"/>
      <c r="B550" s="14"/>
      <c r="C550" s="44"/>
      <c r="E550" s="373"/>
    </row>
    <row r="551" spans="1:5" x14ac:dyDescent="0.2">
      <c r="A551" s="11"/>
      <c r="B551" s="14"/>
      <c r="C551" s="44"/>
      <c r="E551" s="373"/>
    </row>
    <row r="552" spans="1:5" x14ac:dyDescent="0.2">
      <c r="A552" s="11"/>
      <c r="B552" s="14"/>
      <c r="C552" s="44"/>
      <c r="E552" s="373"/>
    </row>
    <row r="553" spans="1:5" x14ac:dyDescent="0.2">
      <c r="A553" s="11"/>
      <c r="B553" s="14"/>
      <c r="C553" s="44"/>
      <c r="E553" s="373"/>
    </row>
    <row r="554" spans="1:5" x14ac:dyDescent="0.2">
      <c r="A554" s="11"/>
      <c r="B554" s="14"/>
      <c r="C554" s="44"/>
      <c r="E554" s="373"/>
    </row>
    <row r="555" spans="1:5" x14ac:dyDescent="0.2">
      <c r="A555" s="11"/>
      <c r="B555" s="14"/>
      <c r="C555" s="44"/>
      <c r="E555" s="373"/>
    </row>
    <row r="556" spans="1:5" x14ac:dyDescent="0.2">
      <c r="A556" s="11"/>
      <c r="B556" s="14"/>
      <c r="C556" s="44"/>
      <c r="E556" s="373"/>
    </row>
    <row r="557" spans="1:5" x14ac:dyDescent="0.2">
      <c r="A557" s="11"/>
      <c r="B557" s="14"/>
      <c r="C557" s="44"/>
      <c r="E557" s="373"/>
    </row>
    <row r="558" spans="1:5" x14ac:dyDescent="0.2">
      <c r="A558" s="11"/>
      <c r="B558" s="15"/>
      <c r="C558" s="44"/>
      <c r="E558" s="373"/>
    </row>
    <row r="559" spans="1:5" x14ac:dyDescent="0.2">
      <c r="A559" s="11"/>
      <c r="B559" s="16"/>
      <c r="C559" s="45"/>
      <c r="E559" s="373"/>
    </row>
    <row r="560" spans="1:5" x14ac:dyDescent="0.2">
      <c r="A560" s="11"/>
      <c r="B560" s="14"/>
      <c r="C560" s="44"/>
      <c r="E560" s="373"/>
    </row>
    <row r="561" spans="1:5" x14ac:dyDescent="0.2">
      <c r="A561" s="11"/>
      <c r="B561" s="16"/>
      <c r="C561" s="45"/>
      <c r="E561" s="373"/>
    </row>
    <row r="562" spans="1:5" x14ac:dyDescent="0.2">
      <c r="A562" s="11"/>
      <c r="B562" s="14"/>
      <c r="C562" s="44"/>
      <c r="E562" s="373"/>
    </row>
    <row r="563" spans="1:5" x14ac:dyDescent="0.2">
      <c r="A563" s="11"/>
      <c r="B563" s="16"/>
      <c r="C563" s="45"/>
      <c r="E563" s="373"/>
    </row>
    <row r="564" spans="1:5" x14ac:dyDescent="0.2">
      <c r="A564" s="11"/>
      <c r="B564" s="14"/>
      <c r="C564" s="44"/>
      <c r="E564" s="373"/>
    </row>
    <row r="565" spans="1:5" x14ac:dyDescent="0.2">
      <c r="A565" s="11"/>
      <c r="B565" s="16"/>
      <c r="C565" s="45"/>
      <c r="E565" s="373"/>
    </row>
    <row r="566" spans="1:5" x14ac:dyDescent="0.2">
      <c r="A566" s="11"/>
      <c r="B566" s="14"/>
      <c r="C566" s="44"/>
      <c r="E566" s="373"/>
    </row>
    <row r="567" spans="1:5" x14ac:dyDescent="0.2">
      <c r="A567" s="11"/>
      <c r="B567" s="14"/>
      <c r="C567" s="44"/>
      <c r="E567" s="373"/>
    </row>
    <row r="568" spans="1:5" x14ac:dyDescent="0.2">
      <c r="A568" s="11"/>
      <c r="B568" s="14"/>
      <c r="C568" s="44"/>
      <c r="E568" s="373"/>
    </row>
    <row r="569" spans="1:5" x14ac:dyDescent="0.2">
      <c r="A569" s="11"/>
      <c r="B569" s="14"/>
      <c r="C569" s="44"/>
      <c r="E569" s="373"/>
    </row>
    <row r="570" spans="1:5" x14ac:dyDescent="0.2">
      <c r="A570" s="11"/>
      <c r="B570" s="14"/>
      <c r="C570" s="44"/>
      <c r="E570" s="373"/>
    </row>
    <row r="571" spans="1:5" x14ac:dyDescent="0.2">
      <c r="A571" s="11"/>
      <c r="B571" s="14"/>
      <c r="C571" s="40"/>
      <c r="E571" s="373"/>
    </row>
    <row r="572" spans="1:5" x14ac:dyDescent="0.2">
      <c r="A572" s="29"/>
      <c r="B572" s="17"/>
      <c r="C572" s="38"/>
      <c r="E572" s="373"/>
    </row>
    <row r="573" spans="1:5" x14ac:dyDescent="0.2">
      <c r="A573" s="30"/>
      <c r="B573" s="16"/>
      <c r="C573" s="46"/>
      <c r="E573" s="373"/>
    </row>
    <row r="574" spans="1:5" x14ac:dyDescent="0.2">
      <c r="A574" s="30"/>
      <c r="B574" s="14"/>
      <c r="C574" s="40"/>
      <c r="E574" s="373"/>
    </row>
    <row r="575" spans="1:5" x14ac:dyDescent="0.2">
      <c r="A575" s="30"/>
      <c r="B575" s="15"/>
      <c r="C575" s="40"/>
      <c r="E575" s="373"/>
    </row>
    <row r="576" spans="1:5" x14ac:dyDescent="0.2">
      <c r="A576" s="30"/>
      <c r="B576" s="16"/>
      <c r="C576" s="46"/>
      <c r="E576" s="373"/>
    </row>
    <row r="577" spans="1:5" x14ac:dyDescent="0.2">
      <c r="A577" s="30"/>
      <c r="B577" s="14"/>
      <c r="C577" s="40"/>
      <c r="E577" s="373"/>
    </row>
    <row r="578" spans="1:5" x14ac:dyDescent="0.2">
      <c r="A578" s="30"/>
      <c r="B578" s="14"/>
      <c r="C578" s="40"/>
      <c r="E578" s="373"/>
    </row>
    <row r="579" spans="1:5" x14ac:dyDescent="0.2">
      <c r="A579" s="30"/>
      <c r="B579" s="14"/>
      <c r="C579" s="40"/>
      <c r="E579" s="373"/>
    </row>
    <row r="580" spans="1:5" x14ac:dyDescent="0.2">
      <c r="A580" s="30"/>
      <c r="B580" s="16"/>
      <c r="C580" s="46"/>
      <c r="E580" s="373"/>
    </row>
    <row r="581" spans="1:5" x14ac:dyDescent="0.2">
      <c r="A581" s="30"/>
      <c r="B581" s="14"/>
      <c r="C581" s="40"/>
      <c r="E581" s="373"/>
    </row>
    <row r="582" spans="1:5" x14ac:dyDescent="0.2">
      <c r="A582" s="30"/>
      <c r="B582" s="14"/>
      <c r="C582" s="40"/>
      <c r="E582" s="373"/>
    </row>
    <row r="583" spans="1:5" x14ac:dyDescent="0.2">
      <c r="A583" s="30"/>
      <c r="B583" s="16"/>
      <c r="C583" s="46"/>
      <c r="E583" s="373"/>
    </row>
    <row r="584" spans="1:5" x14ac:dyDescent="0.2">
      <c r="A584" s="30"/>
      <c r="B584" s="14"/>
      <c r="C584" s="40"/>
      <c r="E584" s="373"/>
    </row>
    <row r="585" spans="1:5" x14ac:dyDescent="0.2">
      <c r="A585" s="30"/>
      <c r="B585" s="16"/>
      <c r="C585" s="46"/>
      <c r="E585" s="373"/>
    </row>
    <row r="586" spans="1:5" x14ac:dyDescent="0.2">
      <c r="A586" s="30"/>
      <c r="B586" s="14"/>
      <c r="C586" s="40"/>
      <c r="E586" s="373"/>
    </row>
    <row r="587" spans="1:5" ht="14.25" x14ac:dyDescent="0.2">
      <c r="A587" s="11"/>
      <c r="B587" s="26"/>
      <c r="C587" s="44"/>
      <c r="E587" s="373"/>
    </row>
    <row r="588" spans="1:5" x14ac:dyDescent="0.2">
      <c r="A588" s="11"/>
      <c r="B588" s="15"/>
      <c r="C588" s="46"/>
      <c r="E588" s="373"/>
    </row>
    <row r="589" spans="1:5" x14ac:dyDescent="0.2">
      <c r="A589" s="11"/>
      <c r="B589" s="16"/>
      <c r="C589" s="46"/>
      <c r="E589" s="373"/>
    </row>
    <row r="590" spans="1:5" x14ac:dyDescent="0.2">
      <c r="A590" s="11"/>
      <c r="B590" s="14"/>
      <c r="C590" s="40"/>
      <c r="E590" s="373"/>
    </row>
    <row r="591" spans="1:5" x14ac:dyDescent="0.2">
      <c r="A591" s="11"/>
      <c r="B591" s="14"/>
      <c r="C591" s="40"/>
      <c r="E591" s="373"/>
    </row>
    <row r="592" spans="1:5" x14ac:dyDescent="0.2">
      <c r="A592" s="11"/>
      <c r="B592" s="14"/>
      <c r="C592" s="40"/>
      <c r="E592" s="373"/>
    </row>
    <row r="593" spans="1:5" x14ac:dyDescent="0.2">
      <c r="A593" s="11"/>
      <c r="B593" s="14"/>
      <c r="C593" s="40"/>
      <c r="E593" s="373"/>
    </row>
    <row r="594" spans="1:5" x14ac:dyDescent="0.2">
      <c r="A594" s="11"/>
      <c r="B594" s="14"/>
      <c r="C594" s="40"/>
      <c r="E594" s="373"/>
    </row>
    <row r="595" spans="1:5" x14ac:dyDescent="0.2">
      <c r="A595" s="11"/>
      <c r="B595" s="14"/>
      <c r="C595" s="40"/>
      <c r="E595" s="373"/>
    </row>
    <row r="596" spans="1:5" x14ac:dyDescent="0.2">
      <c r="A596" s="11"/>
      <c r="B596" s="14"/>
      <c r="C596" s="40"/>
      <c r="E596" s="373"/>
    </row>
    <row r="597" spans="1:5" x14ac:dyDescent="0.2">
      <c r="A597" s="11"/>
      <c r="B597" s="14"/>
      <c r="C597" s="40"/>
      <c r="E597" s="373"/>
    </row>
    <row r="598" spans="1:5" x14ac:dyDescent="0.2">
      <c r="A598" s="11"/>
      <c r="B598" s="14"/>
      <c r="C598" s="40"/>
      <c r="E598" s="373"/>
    </row>
    <row r="599" spans="1:5" x14ac:dyDescent="0.2">
      <c r="A599" s="11"/>
      <c r="B599" s="14"/>
      <c r="C599" s="40"/>
      <c r="E599" s="373"/>
    </row>
    <row r="600" spans="1:5" x14ac:dyDescent="0.2">
      <c r="A600" s="11"/>
      <c r="B600" s="14"/>
      <c r="C600" s="40"/>
      <c r="E600" s="373"/>
    </row>
    <row r="601" spans="1:5" x14ac:dyDescent="0.2">
      <c r="A601" s="11"/>
      <c r="B601" s="14"/>
      <c r="C601" s="40"/>
      <c r="E601" s="373"/>
    </row>
    <row r="602" spans="1:5" x14ac:dyDescent="0.2">
      <c r="A602" s="11"/>
      <c r="B602" s="14"/>
      <c r="C602" s="40"/>
      <c r="E602" s="373"/>
    </row>
    <row r="603" spans="1:5" x14ac:dyDescent="0.2">
      <c r="A603" s="11"/>
      <c r="B603" s="16"/>
      <c r="C603" s="46"/>
      <c r="E603" s="373"/>
    </row>
    <row r="604" spans="1:5" ht="25.5" customHeight="1" x14ac:dyDescent="0.2">
      <c r="A604" s="11"/>
      <c r="B604" s="14"/>
      <c r="C604" s="40"/>
      <c r="E604" s="373"/>
    </row>
    <row r="605" spans="1:5" x14ac:dyDescent="0.2">
      <c r="A605" s="11"/>
      <c r="B605" s="14"/>
      <c r="C605" s="40"/>
      <c r="E605" s="373"/>
    </row>
    <row r="606" spans="1:5" x14ac:dyDescent="0.2">
      <c r="A606" s="11"/>
      <c r="B606" s="14"/>
      <c r="C606" s="40"/>
      <c r="E606" s="373"/>
    </row>
    <row r="607" spans="1:5" x14ac:dyDescent="0.2">
      <c r="A607" s="11"/>
      <c r="B607" s="14"/>
      <c r="C607" s="40"/>
      <c r="E607" s="373"/>
    </row>
    <row r="608" spans="1:5" x14ac:dyDescent="0.2">
      <c r="A608" s="11"/>
      <c r="B608" s="14"/>
      <c r="C608" s="40"/>
      <c r="E608" s="373"/>
    </row>
    <row r="609" spans="1:5" ht="30.75" customHeight="1" x14ac:dyDescent="0.2">
      <c r="A609" s="11"/>
      <c r="B609" s="14"/>
      <c r="C609" s="40"/>
      <c r="E609" s="373"/>
    </row>
    <row r="610" spans="1:5" x14ac:dyDescent="0.2">
      <c r="A610" s="11"/>
      <c r="B610" s="14"/>
      <c r="C610" s="40"/>
      <c r="E610" s="373"/>
    </row>
    <row r="611" spans="1:5" x14ac:dyDescent="0.2">
      <c r="A611" s="11"/>
      <c r="B611" s="14"/>
      <c r="C611" s="40"/>
      <c r="E611" s="373"/>
    </row>
    <row r="612" spans="1:5" x14ac:dyDescent="0.2">
      <c r="A612" s="11"/>
      <c r="B612" s="14"/>
      <c r="C612" s="40"/>
      <c r="E612" s="373"/>
    </row>
    <row r="613" spans="1:5" x14ac:dyDescent="0.2">
      <c r="A613" s="11"/>
      <c r="B613" s="14"/>
      <c r="C613" s="40"/>
      <c r="E613" s="373"/>
    </row>
    <row r="614" spans="1:5" x14ac:dyDescent="0.2">
      <c r="A614" s="11"/>
      <c r="B614" s="14"/>
      <c r="C614" s="40"/>
      <c r="E614" s="373"/>
    </row>
    <row r="615" spans="1:5" ht="15" customHeight="1" x14ac:dyDescent="0.2">
      <c r="A615" s="11"/>
      <c r="B615" s="14"/>
      <c r="C615" s="40"/>
      <c r="E615" s="373"/>
    </row>
    <row r="616" spans="1:5" ht="15" customHeight="1" x14ac:dyDescent="0.2">
      <c r="A616" s="11"/>
      <c r="B616" s="14"/>
      <c r="C616" s="40"/>
      <c r="E616" s="373"/>
    </row>
    <row r="617" spans="1:5" ht="15" customHeight="1" x14ac:dyDescent="0.2">
      <c r="A617" s="11"/>
      <c r="B617" s="14"/>
      <c r="C617" s="40"/>
      <c r="E617" s="373"/>
    </row>
    <row r="618" spans="1:5" ht="15" customHeight="1" x14ac:dyDescent="0.2">
      <c r="A618" s="11"/>
      <c r="B618" s="14"/>
      <c r="C618" s="40"/>
      <c r="E618" s="373"/>
    </row>
    <row r="619" spans="1:5" ht="15" customHeight="1" x14ac:dyDescent="0.2">
      <c r="A619" s="11"/>
      <c r="B619" s="15"/>
      <c r="C619" s="46"/>
      <c r="E619" s="373"/>
    </row>
    <row r="620" spans="1:5" ht="15" customHeight="1" x14ac:dyDescent="0.2">
      <c r="A620" s="11"/>
      <c r="B620" s="16"/>
      <c r="C620" s="46"/>
      <c r="E620" s="373"/>
    </row>
    <row r="621" spans="1:5" ht="15" customHeight="1" x14ac:dyDescent="0.2">
      <c r="A621" s="30"/>
      <c r="B621" s="14"/>
      <c r="C621" s="40"/>
      <c r="E621" s="373"/>
    </row>
    <row r="622" spans="1:5" ht="15" customHeight="1" x14ac:dyDescent="0.2">
      <c r="A622" s="11"/>
      <c r="B622" s="14"/>
      <c r="C622" s="40"/>
      <c r="E622" s="373"/>
    </row>
    <row r="623" spans="1:5" ht="15" customHeight="1" x14ac:dyDescent="0.2">
      <c r="A623" s="30"/>
      <c r="B623" s="14"/>
      <c r="C623" s="40"/>
      <c r="E623" s="373"/>
    </row>
    <row r="624" spans="1:5" ht="15" customHeight="1" x14ac:dyDescent="0.2">
      <c r="A624" s="11"/>
      <c r="B624" s="14"/>
      <c r="C624" s="40"/>
      <c r="E624" s="373"/>
    </row>
    <row r="625" spans="1:5" ht="15" customHeight="1" x14ac:dyDescent="0.2">
      <c r="A625" s="30"/>
      <c r="B625" s="14"/>
      <c r="C625" s="40"/>
      <c r="E625" s="373"/>
    </row>
    <row r="626" spans="1:5" ht="15" customHeight="1" x14ac:dyDescent="0.2">
      <c r="A626" s="11"/>
      <c r="B626" s="14"/>
      <c r="C626" s="40"/>
      <c r="E626" s="373"/>
    </row>
    <row r="627" spans="1:5" ht="15" customHeight="1" x14ac:dyDescent="0.2">
      <c r="A627" s="30"/>
      <c r="B627" s="14"/>
      <c r="C627" s="40"/>
      <c r="E627" s="373"/>
    </row>
    <row r="628" spans="1:5" ht="15" customHeight="1" x14ac:dyDescent="0.2">
      <c r="A628" s="11"/>
      <c r="B628" s="14"/>
      <c r="C628" s="40"/>
      <c r="E628" s="373"/>
    </row>
    <row r="629" spans="1:5" ht="15" customHeight="1" x14ac:dyDescent="0.2">
      <c r="A629" s="30"/>
      <c r="B629" s="14"/>
      <c r="C629" s="40"/>
      <c r="E629" s="373"/>
    </row>
    <row r="630" spans="1:5" ht="15" customHeight="1" x14ac:dyDescent="0.2">
      <c r="A630" s="11"/>
      <c r="B630" s="14"/>
      <c r="C630" s="40"/>
      <c r="E630" s="373"/>
    </row>
    <row r="631" spans="1:5" ht="15" customHeight="1" x14ac:dyDescent="0.2">
      <c r="A631" s="30"/>
      <c r="B631" s="14"/>
      <c r="C631" s="40"/>
      <c r="E631" s="373"/>
    </row>
    <row r="632" spans="1:5" ht="15" customHeight="1" x14ac:dyDescent="0.2">
      <c r="A632" s="11"/>
      <c r="B632" s="14"/>
      <c r="C632" s="40"/>
      <c r="E632" s="373"/>
    </row>
    <row r="633" spans="1:5" ht="15" customHeight="1" x14ac:dyDescent="0.2">
      <c r="A633" s="30"/>
      <c r="B633" s="14"/>
      <c r="C633" s="40"/>
      <c r="E633" s="373"/>
    </row>
    <row r="634" spans="1:5" ht="15" customHeight="1" x14ac:dyDescent="0.2">
      <c r="A634" s="11"/>
      <c r="B634" s="14"/>
      <c r="C634" s="40"/>
      <c r="E634" s="373"/>
    </row>
    <row r="635" spans="1:5" ht="15" customHeight="1" x14ac:dyDescent="0.2">
      <c r="A635" s="30"/>
      <c r="B635" s="14"/>
      <c r="C635" s="40"/>
      <c r="E635" s="373"/>
    </row>
    <row r="636" spans="1:5" ht="15" customHeight="1" x14ac:dyDescent="0.2">
      <c r="A636" s="11"/>
      <c r="B636" s="14"/>
      <c r="C636" s="40"/>
      <c r="E636" s="373"/>
    </row>
    <row r="637" spans="1:5" ht="15" customHeight="1" x14ac:dyDescent="0.2">
      <c r="A637" s="30"/>
      <c r="B637" s="14"/>
      <c r="C637" s="40"/>
      <c r="E637" s="373"/>
    </row>
    <row r="638" spans="1:5" ht="15" customHeight="1" x14ac:dyDescent="0.2">
      <c r="A638" s="11"/>
      <c r="B638" s="14"/>
      <c r="C638" s="40"/>
      <c r="E638" s="373"/>
    </row>
    <row r="639" spans="1:5" ht="15" customHeight="1" x14ac:dyDescent="0.2">
      <c r="A639" s="30"/>
      <c r="B639" s="14"/>
      <c r="C639" s="40"/>
      <c r="E639" s="373"/>
    </row>
    <row r="640" spans="1:5" ht="15" customHeight="1" x14ac:dyDescent="0.2">
      <c r="A640" s="30"/>
      <c r="B640" s="16"/>
      <c r="C640" s="46"/>
      <c r="E640" s="373"/>
    </row>
    <row r="641" spans="1:5" ht="15" customHeight="1" x14ac:dyDescent="0.2">
      <c r="A641" s="30"/>
      <c r="B641" s="14"/>
      <c r="C641" s="40"/>
      <c r="E641" s="373"/>
    </row>
    <row r="642" spans="1:5" ht="15" customHeight="1" x14ac:dyDescent="0.2">
      <c r="A642" s="30"/>
      <c r="B642" s="14"/>
      <c r="C642" s="40"/>
      <c r="E642" s="373"/>
    </row>
    <row r="643" spans="1:5" ht="15" customHeight="1" x14ac:dyDescent="0.2">
      <c r="A643" s="30"/>
      <c r="B643" s="14"/>
      <c r="C643" s="40"/>
      <c r="E643" s="373"/>
    </row>
    <row r="644" spans="1:5" ht="15" customHeight="1" x14ac:dyDescent="0.2">
      <c r="A644" s="30"/>
      <c r="B644" s="14"/>
      <c r="C644" s="40"/>
      <c r="E644" s="373"/>
    </row>
    <row r="645" spans="1:5" ht="15" customHeight="1" x14ac:dyDescent="0.2">
      <c r="A645" s="30"/>
      <c r="B645" s="14"/>
      <c r="C645" s="40"/>
      <c r="E645" s="373"/>
    </row>
    <row r="646" spans="1:5" ht="15" customHeight="1" x14ac:dyDescent="0.2">
      <c r="A646" s="30"/>
      <c r="B646" s="14"/>
      <c r="C646" s="40"/>
      <c r="E646" s="373"/>
    </row>
    <row r="647" spans="1:5" ht="15" customHeight="1" x14ac:dyDescent="0.2">
      <c r="A647" s="11"/>
      <c r="B647" s="31"/>
      <c r="C647" s="39"/>
      <c r="E647" s="373"/>
    </row>
    <row r="648" spans="1:5" ht="15" customHeight="1" x14ac:dyDescent="0.2"/>
    <row r="649" spans="1:5" ht="15" customHeight="1" x14ac:dyDescent="0.2"/>
    <row r="650" spans="1:5" ht="15" customHeight="1" x14ac:dyDescent="0.2"/>
    <row r="651" spans="1:5" ht="15" customHeight="1" x14ac:dyDescent="0.2"/>
    <row r="652" spans="1:5" ht="15" customHeight="1" x14ac:dyDescent="0.2"/>
    <row r="653" spans="1:5" ht="15" customHeight="1" x14ac:dyDescent="0.2"/>
    <row r="654" spans="1:5" ht="15" customHeight="1" x14ac:dyDescent="0.2"/>
    <row r="655" spans="1:5" ht="15" customHeight="1" x14ac:dyDescent="0.2"/>
    <row r="656" spans="1:5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  <row r="730" ht="15" customHeight="1" x14ac:dyDescent="0.2"/>
    <row r="731" ht="15" customHeight="1" x14ac:dyDescent="0.2"/>
    <row r="732" ht="15" customHeight="1" x14ac:dyDescent="0.2"/>
    <row r="733" ht="15" customHeight="1" x14ac:dyDescent="0.2"/>
  </sheetData>
  <mergeCells count="16">
    <mergeCell ref="F6:H6"/>
    <mergeCell ref="D7:H10"/>
    <mergeCell ref="F1:H1"/>
    <mergeCell ref="D2:H5"/>
    <mergeCell ref="H11:J11"/>
    <mergeCell ref="B253:F253"/>
    <mergeCell ref="A12:F12"/>
    <mergeCell ref="A13:F13"/>
    <mergeCell ref="A15:A16"/>
    <mergeCell ref="E14:F14"/>
    <mergeCell ref="E15:F15"/>
    <mergeCell ref="D15:D16"/>
    <mergeCell ref="D243:E243"/>
    <mergeCell ref="B245:F245"/>
    <mergeCell ref="B251:I251"/>
    <mergeCell ref="B14:D14"/>
  </mergeCells>
  <phoneticPr fontId="6" type="noConversion"/>
  <printOptions horizontalCentered="1"/>
  <pageMargins left="0.23622047244094499" right="0" top="0" bottom="0" header="0" footer="0"/>
  <pageSetup paperSize="9" scale="80" firstPageNumber="14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22"/>
  <sheetViews>
    <sheetView workbookViewId="0">
      <selection activeCell="F2" sqref="F2:H4"/>
    </sheetView>
  </sheetViews>
  <sheetFormatPr defaultRowHeight="14.25" x14ac:dyDescent="0.2"/>
  <cols>
    <col min="1" max="1" width="6.42578125" style="113" customWidth="1"/>
    <col min="2" max="2" width="4.5703125" style="114" customWidth="1"/>
    <col min="3" max="3" width="4.7109375" style="115" customWidth="1"/>
    <col min="4" max="4" width="4.7109375" style="116" customWidth="1"/>
    <col min="5" max="5" width="46" style="390" customWidth="1"/>
    <col min="6" max="6" width="15.7109375" style="237" customWidth="1"/>
    <col min="7" max="7" width="17.42578125" style="237" customWidth="1"/>
    <col min="8" max="8" width="16" style="237" customWidth="1"/>
    <col min="9" max="9" width="0" style="113" hidden="1" customWidth="1"/>
    <col min="10" max="10" width="26.42578125" style="113" hidden="1" customWidth="1"/>
    <col min="11" max="12" width="13.140625" style="113" hidden="1" customWidth="1"/>
    <col min="13" max="13" width="12.42578125" style="113" hidden="1" customWidth="1"/>
    <col min="14" max="14" width="0" style="113" hidden="1" customWidth="1"/>
    <col min="15" max="15" width="15" style="113" hidden="1" customWidth="1"/>
    <col min="16" max="16" width="16.85546875" style="113" hidden="1" customWidth="1"/>
    <col min="17" max="17" width="4" style="113" hidden="1" customWidth="1"/>
    <col min="18" max="18" width="10.140625" style="113" bestFit="1" customWidth="1"/>
    <col min="19" max="16384" width="9.140625" style="113"/>
  </cols>
  <sheetData>
    <row r="1" spans="1:14" s="52" customFormat="1" ht="12.75" x14ac:dyDescent="0.2">
      <c r="A1" s="51"/>
      <c r="B1" s="53"/>
      <c r="C1" s="51"/>
      <c r="D1" s="377"/>
      <c r="E1" s="323"/>
      <c r="F1" s="435" t="s">
        <v>592</v>
      </c>
      <c r="G1" s="395"/>
      <c r="H1" s="395"/>
    </row>
    <row r="2" spans="1:14" s="52" customFormat="1" ht="12.75" customHeight="1" x14ac:dyDescent="0.2">
      <c r="A2" s="51"/>
      <c r="B2" s="53"/>
      <c r="C2" s="51"/>
      <c r="D2" s="343"/>
      <c r="E2" s="343"/>
      <c r="F2" s="396" t="s">
        <v>597</v>
      </c>
      <c r="G2" s="396"/>
      <c r="H2" s="396"/>
    </row>
    <row r="3" spans="1:14" s="52" customFormat="1" ht="12.75" customHeight="1" x14ac:dyDescent="0.2">
      <c r="A3" s="51"/>
      <c r="B3" s="53"/>
      <c r="C3" s="51"/>
      <c r="D3" s="343"/>
      <c r="E3" s="343"/>
      <c r="F3" s="396"/>
      <c r="G3" s="396"/>
      <c r="H3" s="396"/>
    </row>
    <row r="4" spans="1:14" s="52" customFormat="1" ht="34.5" customHeight="1" x14ac:dyDescent="0.2">
      <c r="A4" s="51"/>
      <c r="B4" s="53"/>
      <c r="C4" s="51"/>
      <c r="D4" s="158"/>
      <c r="E4" s="158"/>
      <c r="F4" s="396"/>
      <c r="G4" s="396"/>
      <c r="H4" s="396"/>
    </row>
    <row r="5" spans="1:14" customFormat="1" ht="23.25" hidden="1" customHeight="1" x14ac:dyDescent="0.2">
      <c r="C5" s="37"/>
      <c r="D5" s="345"/>
      <c r="E5" s="379"/>
      <c r="F5" s="435" t="s">
        <v>591</v>
      </c>
      <c r="G5" s="395"/>
      <c r="H5" s="395"/>
    </row>
    <row r="6" spans="1:14" customFormat="1" ht="42" hidden="1" customHeight="1" x14ac:dyDescent="0.2">
      <c r="C6" s="37"/>
      <c r="D6" s="378"/>
      <c r="E6" s="380"/>
      <c r="F6" s="436" t="s">
        <v>587</v>
      </c>
      <c r="G6" s="437"/>
      <c r="H6" s="437"/>
    </row>
    <row r="7" spans="1:14" s="394" customFormat="1" ht="12.75" x14ac:dyDescent="0.2">
      <c r="A7" s="51"/>
      <c r="B7" s="53"/>
      <c r="C7" s="51"/>
      <c r="D7" s="377"/>
      <c r="E7" s="323"/>
      <c r="F7" s="435" t="s">
        <v>596</v>
      </c>
      <c r="G7" s="395"/>
      <c r="H7" s="395"/>
    </row>
    <row r="8" spans="1:14" s="394" customFormat="1" ht="12.75" customHeight="1" x14ac:dyDescent="0.2">
      <c r="A8" s="51"/>
      <c r="B8" s="53"/>
      <c r="C8" s="51"/>
      <c r="D8" s="343"/>
      <c r="E8" s="343"/>
      <c r="F8" s="396" t="s">
        <v>595</v>
      </c>
      <c r="G8" s="396"/>
      <c r="H8" s="396"/>
    </row>
    <row r="9" spans="1:14" s="394" customFormat="1" ht="12.75" customHeight="1" x14ac:dyDescent="0.2">
      <c r="A9" s="51"/>
      <c r="B9" s="53"/>
      <c r="C9" s="51"/>
      <c r="D9" s="343"/>
      <c r="E9" s="343"/>
      <c r="F9" s="396"/>
      <c r="G9" s="396"/>
      <c r="H9" s="396"/>
    </row>
    <row r="10" spans="1:14" s="394" customFormat="1" ht="12.75" customHeight="1" x14ac:dyDescent="0.2">
      <c r="A10" s="51"/>
      <c r="B10" s="53"/>
      <c r="C10" s="51"/>
      <c r="D10" s="392"/>
      <c r="E10" s="392"/>
      <c r="F10" s="396"/>
      <c r="G10" s="396"/>
      <c r="H10" s="396"/>
    </row>
    <row r="11" spans="1:14" ht="32.25" customHeight="1" x14ac:dyDescent="0.3">
      <c r="A11" s="117"/>
      <c r="B11" s="132"/>
      <c r="C11" s="133"/>
      <c r="D11" s="134"/>
      <c r="E11" s="381"/>
      <c r="F11" s="346"/>
      <c r="G11" s="346"/>
      <c r="H11" s="346"/>
      <c r="L11" s="344"/>
      <c r="M11" s="344"/>
      <c r="N11" s="344"/>
    </row>
    <row r="12" spans="1:14" ht="39.75" hidden="1" customHeight="1" x14ac:dyDescent="0.3">
      <c r="A12" s="117"/>
      <c r="B12" s="132"/>
      <c r="C12" s="133"/>
      <c r="D12" s="134"/>
      <c r="E12" s="381"/>
      <c r="F12" s="397" t="s">
        <v>582</v>
      </c>
      <c r="G12" s="397"/>
      <c r="H12" s="397"/>
      <c r="L12" s="344"/>
      <c r="M12" s="344"/>
      <c r="N12" s="344"/>
    </row>
    <row r="13" spans="1:14" ht="15.75" customHeight="1" x14ac:dyDescent="0.3">
      <c r="A13" s="434" t="s">
        <v>514</v>
      </c>
      <c r="B13" s="434"/>
      <c r="C13" s="434"/>
      <c r="D13" s="434"/>
      <c r="E13" s="434"/>
      <c r="F13" s="434"/>
      <c r="G13" s="434"/>
      <c r="H13" s="434"/>
    </row>
    <row r="14" spans="1:14" ht="36" customHeight="1" x14ac:dyDescent="0.2">
      <c r="A14" s="439" t="s">
        <v>515</v>
      </c>
      <c r="B14" s="439"/>
      <c r="C14" s="439"/>
      <c r="D14" s="439"/>
      <c r="E14" s="439"/>
      <c r="F14" s="439"/>
      <c r="G14" s="439"/>
      <c r="H14" s="439"/>
    </row>
    <row r="15" spans="1:14" ht="17.25" customHeight="1" x14ac:dyDescent="0.2">
      <c r="A15" s="439"/>
      <c r="B15" s="439"/>
      <c r="C15" s="439"/>
      <c r="D15" s="439"/>
      <c r="E15" s="439"/>
      <c r="F15" s="439"/>
      <c r="G15" s="439"/>
      <c r="H15" s="439"/>
    </row>
    <row r="16" spans="1:14" ht="14.25" customHeight="1" x14ac:dyDescent="0.3">
      <c r="A16" s="117" t="s">
        <v>516</v>
      </c>
      <c r="B16" s="118"/>
      <c r="C16" s="119"/>
      <c r="D16" s="119"/>
      <c r="E16" s="382"/>
      <c r="F16" s="232"/>
      <c r="G16" s="440" t="s">
        <v>11</v>
      </c>
      <c r="H16" s="440"/>
    </row>
    <row r="17" spans="1:18" s="62" customFormat="1" ht="15" hidden="1" customHeight="1" x14ac:dyDescent="0.3">
      <c r="A17" s="117"/>
      <c r="B17" s="118"/>
      <c r="C17" s="119"/>
      <c r="D17" s="119"/>
      <c r="E17" s="383"/>
      <c r="F17" s="232"/>
      <c r="G17" s="232" t="s">
        <v>11</v>
      </c>
      <c r="H17" s="232"/>
    </row>
    <row r="18" spans="1:18" s="120" customFormat="1" ht="36" customHeight="1" x14ac:dyDescent="0.2">
      <c r="A18" s="441" t="s">
        <v>12</v>
      </c>
      <c r="B18" s="442" t="s">
        <v>517</v>
      </c>
      <c r="C18" s="443" t="s">
        <v>14</v>
      </c>
      <c r="D18" s="443" t="s">
        <v>15</v>
      </c>
      <c r="E18" s="444" t="s">
        <v>518</v>
      </c>
      <c r="F18" s="445" t="s">
        <v>519</v>
      </c>
      <c r="G18" s="447" t="s">
        <v>18</v>
      </c>
      <c r="H18" s="447"/>
    </row>
    <row r="19" spans="1:18" s="121" customFormat="1" ht="43.5" customHeight="1" x14ac:dyDescent="0.2">
      <c r="A19" s="441"/>
      <c r="B19" s="442"/>
      <c r="C19" s="443"/>
      <c r="D19" s="443"/>
      <c r="E19" s="444"/>
      <c r="F19" s="446"/>
      <c r="G19" s="295" t="s">
        <v>3</v>
      </c>
      <c r="H19" s="295" t="s">
        <v>4</v>
      </c>
      <c r="J19" s="238">
        <f>1102352.25-G21</f>
        <v>1102352.25</v>
      </c>
    </row>
    <row r="20" spans="1:18" s="122" customFormat="1" ht="12.75" customHeight="1" x14ac:dyDescent="0.2">
      <c r="A20" s="240">
        <v>1</v>
      </c>
      <c r="B20" s="240">
        <v>2</v>
      </c>
      <c r="C20" s="240">
        <v>3</v>
      </c>
      <c r="D20" s="240">
        <v>4</v>
      </c>
      <c r="E20" s="240">
        <v>5</v>
      </c>
      <c r="F20" s="241">
        <v>6</v>
      </c>
      <c r="G20" s="241">
        <v>7</v>
      </c>
      <c r="H20" s="241">
        <v>8</v>
      </c>
    </row>
    <row r="21" spans="1:18" s="61" customFormat="1" ht="49.5" customHeight="1" x14ac:dyDescent="0.2">
      <c r="A21" s="296">
        <v>2000</v>
      </c>
      <c r="B21" s="242" t="s">
        <v>19</v>
      </c>
      <c r="C21" s="243" t="s">
        <v>6</v>
      </c>
      <c r="D21" s="243" t="s">
        <v>6</v>
      </c>
      <c r="E21" s="244" t="s">
        <v>520</v>
      </c>
      <c r="F21" s="302">
        <f>+G21+H21</f>
        <v>0</v>
      </c>
      <c r="G21" s="320">
        <f>+G419+G510</f>
        <v>0</v>
      </c>
      <c r="H21" s="303"/>
      <c r="J21" s="229">
        <f>+F21-2000000</f>
        <v>-2000000</v>
      </c>
      <c r="K21" s="230">
        <f>+G21+923000</f>
        <v>923000</v>
      </c>
      <c r="L21" s="230">
        <f>+F21-H167</f>
        <v>30266.983600000007</v>
      </c>
      <c r="M21" s="311">
        <f>+H21-'Sheet3 '!F236</f>
        <v>125266.98360000001</v>
      </c>
      <c r="N21" s="61">
        <v>633839.52800000005</v>
      </c>
      <c r="O21" s="311">
        <f>+P21-H21</f>
        <v>563000</v>
      </c>
      <c r="P21" s="311">
        <v>563000</v>
      </c>
      <c r="Q21" s="311"/>
      <c r="R21" s="311"/>
    </row>
    <row r="22" spans="1:18" ht="77.25" hidden="1" customHeight="1" x14ac:dyDescent="0.2">
      <c r="A22" s="125">
        <v>2100</v>
      </c>
      <c r="B22" s="130" t="s">
        <v>21</v>
      </c>
      <c r="C22" s="124">
        <v>0</v>
      </c>
      <c r="D22" s="124">
        <v>0</v>
      </c>
      <c r="E22" s="244" t="s">
        <v>521</v>
      </c>
      <c r="F22" s="245">
        <f>+G22+H22</f>
        <v>650807.85</v>
      </c>
      <c r="G22" s="245">
        <f>+G24+G76</f>
        <v>601807.85</v>
      </c>
      <c r="H22" s="302">
        <f>+H24+H76</f>
        <v>49000</v>
      </c>
      <c r="J22" s="231">
        <f>923000-H21</f>
        <v>923000</v>
      </c>
      <c r="O22" s="305"/>
      <c r="P22" s="305">
        <f>+G21-1217000</f>
        <v>-1217000</v>
      </c>
    </row>
    <row r="23" spans="1:18" s="123" customFormat="1" ht="16.5" hidden="1" x14ac:dyDescent="0.2">
      <c r="A23" s="247"/>
      <c r="B23" s="130"/>
      <c r="C23" s="124"/>
      <c r="D23" s="124"/>
      <c r="E23" s="251" t="s">
        <v>2</v>
      </c>
      <c r="F23" s="245">
        <f>+G23+H23</f>
        <v>0</v>
      </c>
      <c r="G23" s="248"/>
      <c r="H23" s="248"/>
    </row>
    <row r="24" spans="1:18" s="123" customFormat="1" ht="67.5" hidden="1" customHeight="1" x14ac:dyDescent="0.2">
      <c r="A24" s="247">
        <v>2110</v>
      </c>
      <c r="B24" s="130" t="s">
        <v>21</v>
      </c>
      <c r="C24" s="124">
        <v>1</v>
      </c>
      <c r="D24" s="124">
        <v>0</v>
      </c>
      <c r="E24" s="384" t="s">
        <v>24</v>
      </c>
      <c r="F24" s="245">
        <f>+G24+H24</f>
        <v>528954</v>
      </c>
      <c r="G24" s="245">
        <f>+G26</f>
        <v>519954</v>
      </c>
      <c r="H24" s="245">
        <f>+H26</f>
        <v>9000</v>
      </c>
      <c r="J24" s="256">
        <f>+F21+346255.95</f>
        <v>346255.95</v>
      </c>
    </row>
    <row r="25" spans="1:18" ht="15" hidden="1" customHeight="1" x14ac:dyDescent="0.2">
      <c r="A25" s="247"/>
      <c r="B25" s="130"/>
      <c r="C25" s="124"/>
      <c r="D25" s="124"/>
      <c r="E25" s="251" t="s">
        <v>7</v>
      </c>
      <c r="F25" s="245"/>
      <c r="G25" s="233"/>
      <c r="H25" s="233"/>
    </row>
    <row r="26" spans="1:18" ht="26.25" hidden="1" customHeight="1" x14ac:dyDescent="0.2">
      <c r="A26" s="247">
        <v>2111</v>
      </c>
      <c r="B26" s="136" t="s">
        <v>21</v>
      </c>
      <c r="C26" s="125">
        <v>1</v>
      </c>
      <c r="D26" s="125">
        <v>1</v>
      </c>
      <c r="E26" s="251" t="s">
        <v>25</v>
      </c>
      <c r="F26" s="245">
        <f>+G26+H26</f>
        <v>528954</v>
      </c>
      <c r="G26" s="233">
        <f>+G28+G29+G30+G31+G32+G33+G34+G35+G36+G37+G38+G39+G40+G41+G42+G43+G44+G45+G46+G47+G48+G49</f>
        <v>519954</v>
      </c>
      <c r="H26" s="233">
        <f>+H49</f>
        <v>9000</v>
      </c>
    </row>
    <row r="27" spans="1:18" ht="39.75" hidden="1" customHeight="1" x14ac:dyDescent="0.2">
      <c r="A27" s="247"/>
      <c r="B27" s="136"/>
      <c r="C27" s="125"/>
      <c r="D27" s="125"/>
      <c r="E27" s="251" t="s">
        <v>522</v>
      </c>
      <c r="F27" s="233"/>
      <c r="G27" s="233"/>
      <c r="H27" s="233"/>
    </row>
    <row r="28" spans="1:18" ht="23.25" hidden="1" customHeight="1" x14ac:dyDescent="0.2">
      <c r="A28" s="247"/>
      <c r="B28" s="136"/>
      <c r="C28" s="125"/>
      <c r="D28" s="125"/>
      <c r="E28" s="251" t="s">
        <v>523</v>
      </c>
      <c r="F28" s="233">
        <f>+G28+H28</f>
        <v>335000</v>
      </c>
      <c r="G28" s="233">
        <v>335000</v>
      </c>
      <c r="H28" s="233"/>
      <c r="J28" s="231">
        <f>+G28+G249</f>
        <v>400000</v>
      </c>
    </row>
    <row r="29" spans="1:18" ht="26.25" hidden="1" customHeight="1" x14ac:dyDescent="0.2">
      <c r="A29" s="247"/>
      <c r="B29" s="136"/>
      <c r="C29" s="125"/>
      <c r="D29" s="125"/>
      <c r="E29" s="251" t="s">
        <v>524</v>
      </c>
      <c r="F29" s="233">
        <f t="shared" ref="F29:F48" si="0">H29+G29</f>
        <v>100700</v>
      </c>
      <c r="G29" s="233">
        <f>104000-3300</f>
        <v>100700</v>
      </c>
      <c r="H29" s="233"/>
    </row>
    <row r="30" spans="1:18" ht="17.25" hidden="1" customHeight="1" x14ac:dyDescent="0.2">
      <c r="A30" s="247"/>
      <c r="B30" s="136"/>
      <c r="C30" s="125"/>
      <c r="D30" s="125"/>
      <c r="E30" s="251" t="s">
        <v>525</v>
      </c>
      <c r="F30" s="233">
        <f t="shared" si="0"/>
        <v>10000</v>
      </c>
      <c r="G30" s="233">
        <v>10000</v>
      </c>
      <c r="H30" s="233"/>
      <c r="J30" s="231">
        <f>+G30+G250</f>
        <v>16000</v>
      </c>
      <c r="P30" s="305"/>
    </row>
    <row r="31" spans="1:18" ht="17.25" hidden="1" customHeight="1" x14ac:dyDescent="0.2">
      <c r="A31" s="247"/>
      <c r="B31" s="136"/>
      <c r="C31" s="125"/>
      <c r="D31" s="125"/>
      <c r="E31" s="251" t="s">
        <v>526</v>
      </c>
      <c r="F31" s="233">
        <f t="shared" si="0"/>
        <v>2000</v>
      </c>
      <c r="G31" s="233">
        <v>2000</v>
      </c>
      <c r="H31" s="233"/>
      <c r="J31" s="231">
        <f>+G31</f>
        <v>2000</v>
      </c>
    </row>
    <row r="32" spans="1:18" ht="17.25" hidden="1" customHeight="1" x14ac:dyDescent="0.2">
      <c r="A32" s="247"/>
      <c r="B32" s="136"/>
      <c r="C32" s="125"/>
      <c r="D32" s="125"/>
      <c r="E32" s="251" t="s">
        <v>527</v>
      </c>
      <c r="F32" s="233">
        <f t="shared" si="0"/>
        <v>10000</v>
      </c>
      <c r="G32" s="233">
        <f>5000+5000</f>
        <v>10000</v>
      </c>
      <c r="H32" s="233"/>
      <c r="J32" s="231">
        <f>+G32+G267+G310</f>
        <v>45500</v>
      </c>
    </row>
    <row r="33" spans="1:15" ht="17.25" hidden="1" customHeight="1" x14ac:dyDescent="0.2">
      <c r="A33" s="247"/>
      <c r="B33" s="136"/>
      <c r="C33" s="125"/>
      <c r="D33" s="125"/>
      <c r="E33" s="251" t="s">
        <v>528</v>
      </c>
      <c r="F33" s="233">
        <f t="shared" si="0"/>
        <v>1000</v>
      </c>
      <c r="G33" s="233">
        <v>1000</v>
      </c>
      <c r="H33" s="233"/>
      <c r="J33" s="231">
        <f>+G33+G251+G268</f>
        <v>76864</v>
      </c>
    </row>
    <row r="34" spans="1:15" ht="17.25" hidden="1" customHeight="1" x14ac:dyDescent="0.2">
      <c r="A34" s="247"/>
      <c r="B34" s="136"/>
      <c r="C34" s="125"/>
      <c r="D34" s="125"/>
      <c r="E34" s="251" t="s">
        <v>529</v>
      </c>
      <c r="F34" s="233">
        <f t="shared" si="0"/>
        <v>3064</v>
      </c>
      <c r="G34" s="233">
        <f>3000+64</f>
        <v>3064</v>
      </c>
      <c r="H34" s="233"/>
    </row>
    <row r="35" spans="1:15" ht="17.25" hidden="1" customHeight="1" x14ac:dyDescent="0.2">
      <c r="A35" s="247"/>
      <c r="B35" s="136"/>
      <c r="C35" s="125"/>
      <c r="D35" s="125"/>
      <c r="E35" s="251" t="s">
        <v>530</v>
      </c>
      <c r="F35" s="233">
        <f t="shared" si="0"/>
        <v>980</v>
      </c>
      <c r="G35" s="233">
        <v>980</v>
      </c>
      <c r="H35" s="233"/>
    </row>
    <row r="36" spans="1:15" ht="15" hidden="1" customHeight="1" x14ac:dyDescent="0.2">
      <c r="A36" s="247"/>
      <c r="B36" s="136"/>
      <c r="C36" s="125"/>
      <c r="D36" s="125"/>
      <c r="E36" s="251" t="s">
        <v>531</v>
      </c>
      <c r="F36" s="233">
        <f t="shared" si="0"/>
        <v>2000</v>
      </c>
      <c r="G36" s="233">
        <v>2000</v>
      </c>
      <c r="H36" s="233"/>
    </row>
    <row r="37" spans="1:15" ht="15" hidden="1" customHeight="1" x14ac:dyDescent="0.2">
      <c r="A37" s="247"/>
      <c r="B37" s="136"/>
      <c r="C37" s="125"/>
      <c r="D37" s="125"/>
      <c r="E37" s="251" t="s">
        <v>532</v>
      </c>
      <c r="F37" s="233">
        <f t="shared" si="0"/>
        <v>5000</v>
      </c>
      <c r="G37" s="233">
        <v>5000</v>
      </c>
      <c r="H37" s="233"/>
      <c r="O37" s="113">
        <v>-1000</v>
      </c>
    </row>
    <row r="38" spans="1:15" ht="15.75" hidden="1" customHeight="1" x14ac:dyDescent="0.2">
      <c r="A38" s="247"/>
      <c r="B38" s="136"/>
      <c r="C38" s="125"/>
      <c r="D38" s="125"/>
      <c r="E38" s="251" t="s">
        <v>533</v>
      </c>
      <c r="F38" s="233">
        <f t="shared" si="0"/>
        <v>300</v>
      </c>
      <c r="G38" s="233">
        <v>300</v>
      </c>
      <c r="H38" s="233"/>
    </row>
    <row r="39" spans="1:15" ht="17.25" hidden="1" customHeight="1" x14ac:dyDescent="0.2">
      <c r="A39" s="247"/>
      <c r="B39" s="136"/>
      <c r="C39" s="125"/>
      <c r="D39" s="125"/>
      <c r="E39" s="251" t="s">
        <v>534</v>
      </c>
      <c r="F39" s="233">
        <f t="shared" si="0"/>
        <v>4110</v>
      </c>
      <c r="G39" s="233">
        <f>4000+110</f>
        <v>4110</v>
      </c>
      <c r="H39" s="233"/>
    </row>
    <row r="40" spans="1:15" ht="30" hidden="1" customHeight="1" x14ac:dyDescent="0.2">
      <c r="A40" s="247"/>
      <c r="B40" s="136"/>
      <c r="C40" s="125"/>
      <c r="D40" s="125"/>
      <c r="E40" s="251" t="s">
        <v>535</v>
      </c>
      <c r="F40" s="233">
        <f t="shared" si="0"/>
        <v>7000</v>
      </c>
      <c r="G40" s="233">
        <f>2000+5000</f>
        <v>7000</v>
      </c>
      <c r="H40" s="233"/>
    </row>
    <row r="41" spans="1:15" ht="17.25" hidden="1" customHeight="1" x14ac:dyDescent="0.2">
      <c r="A41" s="247"/>
      <c r="B41" s="136"/>
      <c r="C41" s="125"/>
      <c r="D41" s="125"/>
      <c r="E41" s="251" t="s">
        <v>536</v>
      </c>
      <c r="F41" s="233">
        <f t="shared" si="0"/>
        <v>2000</v>
      </c>
      <c r="G41" s="233">
        <v>2000</v>
      </c>
      <c r="H41" s="233"/>
    </row>
    <row r="42" spans="1:15" ht="15" hidden="1" customHeight="1" x14ac:dyDescent="0.2">
      <c r="A42" s="247"/>
      <c r="B42" s="136"/>
      <c r="C42" s="125"/>
      <c r="D42" s="125"/>
      <c r="E42" s="251" t="s">
        <v>537</v>
      </c>
      <c r="F42" s="233">
        <f t="shared" si="0"/>
        <v>7500</v>
      </c>
      <c r="G42" s="233">
        <v>7500</v>
      </c>
      <c r="H42" s="233"/>
      <c r="J42" s="231">
        <f>+G42+G84+G269</f>
        <v>16490</v>
      </c>
    </row>
    <row r="43" spans="1:15" ht="27" hidden="1" x14ac:dyDescent="0.2">
      <c r="A43" s="247"/>
      <c r="B43" s="136"/>
      <c r="C43" s="125"/>
      <c r="D43" s="125"/>
      <c r="E43" s="251" t="s">
        <v>538</v>
      </c>
      <c r="F43" s="233">
        <f t="shared" si="0"/>
        <v>6000</v>
      </c>
      <c r="G43" s="233">
        <v>6000</v>
      </c>
      <c r="H43" s="233"/>
      <c r="J43" s="231">
        <f>+G85</f>
        <v>10000</v>
      </c>
    </row>
    <row r="44" spans="1:15" ht="14.25" hidden="1" customHeight="1" x14ac:dyDescent="0.2">
      <c r="A44" s="247"/>
      <c r="B44" s="136"/>
      <c r="C44" s="125"/>
      <c r="D44" s="125"/>
      <c r="E44" s="251" t="s">
        <v>539</v>
      </c>
      <c r="F44" s="233">
        <f t="shared" si="0"/>
        <v>2000</v>
      </c>
      <c r="G44" s="233">
        <v>2000</v>
      </c>
      <c r="H44" s="233"/>
    </row>
    <row r="45" spans="1:15" ht="17.25" hidden="1" customHeight="1" x14ac:dyDescent="0.2">
      <c r="A45" s="247"/>
      <c r="B45" s="136"/>
      <c r="C45" s="125"/>
      <c r="D45" s="125"/>
      <c r="E45" s="251" t="s">
        <v>540</v>
      </c>
      <c r="F45" s="233">
        <f t="shared" si="0"/>
        <v>10000</v>
      </c>
      <c r="G45" s="233">
        <v>10000</v>
      </c>
      <c r="H45" s="233"/>
    </row>
    <row r="46" spans="1:15" ht="15" hidden="1" customHeight="1" x14ac:dyDescent="0.2">
      <c r="A46" s="247"/>
      <c r="B46" s="136"/>
      <c r="C46" s="125"/>
      <c r="D46" s="125"/>
      <c r="E46" s="251" t="s">
        <v>541</v>
      </c>
      <c r="F46" s="233">
        <f t="shared" si="0"/>
        <v>2000</v>
      </c>
      <c r="G46" s="233">
        <v>2000</v>
      </c>
      <c r="H46" s="233"/>
    </row>
    <row r="47" spans="1:15" ht="15.75" hidden="1" customHeight="1" x14ac:dyDescent="0.2">
      <c r="A47" s="247"/>
      <c r="B47" s="136"/>
      <c r="C47" s="125"/>
      <c r="D47" s="125"/>
      <c r="E47" s="251" t="s">
        <v>542</v>
      </c>
      <c r="F47" s="233">
        <f t="shared" si="0"/>
        <v>3000</v>
      </c>
      <c r="G47" s="233">
        <v>3000</v>
      </c>
      <c r="H47" s="233"/>
      <c r="J47" s="231">
        <f>+G47+G256</f>
        <v>13000</v>
      </c>
    </row>
    <row r="48" spans="1:15" ht="14.25" hidden="1" customHeight="1" x14ac:dyDescent="0.2">
      <c r="A48" s="247"/>
      <c r="B48" s="136"/>
      <c r="C48" s="125"/>
      <c r="D48" s="125"/>
      <c r="E48" s="251" t="s">
        <v>543</v>
      </c>
      <c r="F48" s="233">
        <f t="shared" si="0"/>
        <v>6300</v>
      </c>
      <c r="G48" s="233">
        <f>3000+3300</f>
        <v>6300</v>
      </c>
      <c r="H48" s="233"/>
    </row>
    <row r="49" spans="1:8" ht="15.75" hidden="1" customHeight="1" x14ac:dyDescent="0.2">
      <c r="A49" s="247"/>
      <c r="B49" s="136"/>
      <c r="C49" s="125"/>
      <c r="D49" s="125"/>
      <c r="E49" s="251" t="s">
        <v>544</v>
      </c>
      <c r="F49" s="233">
        <f>+H49</f>
        <v>9000</v>
      </c>
      <c r="G49" s="249"/>
      <c r="H49" s="233">
        <v>9000</v>
      </c>
    </row>
    <row r="50" spans="1:8" ht="29.25" hidden="1" customHeight="1" x14ac:dyDescent="0.2">
      <c r="A50" s="247">
        <v>2112</v>
      </c>
      <c r="B50" s="136" t="s">
        <v>21</v>
      </c>
      <c r="C50" s="125">
        <v>1</v>
      </c>
      <c r="D50" s="125">
        <v>2</v>
      </c>
      <c r="E50" s="251" t="s">
        <v>27</v>
      </c>
      <c r="F50" s="249"/>
      <c r="G50" s="249"/>
      <c r="H50" s="233"/>
    </row>
    <row r="51" spans="1:8" ht="40.5" hidden="1" x14ac:dyDescent="0.2">
      <c r="A51" s="247"/>
      <c r="B51" s="136"/>
      <c r="C51" s="125"/>
      <c r="D51" s="125"/>
      <c r="E51" s="251" t="s">
        <v>522</v>
      </c>
      <c r="F51" s="233"/>
      <c r="G51" s="233"/>
      <c r="H51" s="233"/>
    </row>
    <row r="52" spans="1:8" ht="14.25" hidden="1" customHeight="1" x14ac:dyDescent="0.2">
      <c r="A52" s="247">
        <v>2113</v>
      </c>
      <c r="B52" s="136" t="s">
        <v>21</v>
      </c>
      <c r="C52" s="125">
        <v>1</v>
      </c>
      <c r="D52" s="125">
        <v>3</v>
      </c>
      <c r="E52" s="251" t="s">
        <v>29</v>
      </c>
      <c r="F52" s="233"/>
      <c r="G52" s="233"/>
      <c r="H52" s="233"/>
    </row>
    <row r="53" spans="1:8" ht="40.5" hidden="1" x14ac:dyDescent="0.2">
      <c r="A53" s="247"/>
      <c r="B53" s="136"/>
      <c r="C53" s="125"/>
      <c r="D53" s="125"/>
      <c r="E53" s="251" t="s">
        <v>522</v>
      </c>
      <c r="F53" s="233"/>
      <c r="G53" s="233"/>
      <c r="H53" s="233"/>
    </row>
    <row r="54" spans="1:8" ht="16.5" hidden="1" x14ac:dyDescent="0.2">
      <c r="A54" s="247">
        <v>2120</v>
      </c>
      <c r="B54" s="130" t="s">
        <v>21</v>
      </c>
      <c r="C54" s="124">
        <v>2</v>
      </c>
      <c r="D54" s="124">
        <v>0</v>
      </c>
      <c r="E54" s="384" t="s">
        <v>30</v>
      </c>
      <c r="F54" s="233"/>
      <c r="G54" s="233"/>
      <c r="H54" s="233"/>
    </row>
    <row r="55" spans="1:8" ht="16.5" hidden="1" x14ac:dyDescent="0.2">
      <c r="A55" s="247"/>
      <c r="B55" s="130"/>
      <c r="C55" s="124"/>
      <c r="D55" s="124"/>
      <c r="E55" s="251" t="s">
        <v>7</v>
      </c>
      <c r="F55" s="233"/>
      <c r="G55" s="233"/>
      <c r="H55" s="233"/>
    </row>
    <row r="56" spans="1:8" ht="16.5" hidden="1" x14ac:dyDescent="0.2">
      <c r="A56" s="247">
        <v>2121</v>
      </c>
      <c r="B56" s="136" t="s">
        <v>21</v>
      </c>
      <c r="C56" s="125">
        <v>2</v>
      </c>
      <c r="D56" s="125">
        <v>1</v>
      </c>
      <c r="E56" s="250" t="s">
        <v>31</v>
      </c>
      <c r="F56" s="233"/>
      <c r="G56" s="233"/>
      <c r="H56" s="233"/>
    </row>
    <row r="57" spans="1:8" ht="40.5" hidden="1" x14ac:dyDescent="0.2">
      <c r="A57" s="247"/>
      <c r="B57" s="136"/>
      <c r="C57" s="125"/>
      <c r="D57" s="125"/>
      <c r="E57" s="251" t="s">
        <v>522</v>
      </c>
      <c r="F57" s="233"/>
      <c r="G57" s="233"/>
      <c r="H57" s="233"/>
    </row>
    <row r="58" spans="1:8" ht="27" hidden="1" x14ac:dyDescent="0.2">
      <c r="A58" s="247">
        <v>2122</v>
      </c>
      <c r="B58" s="136" t="s">
        <v>21</v>
      </c>
      <c r="C58" s="125">
        <v>2</v>
      </c>
      <c r="D58" s="125">
        <v>2</v>
      </c>
      <c r="E58" s="251" t="s">
        <v>32</v>
      </c>
      <c r="F58" s="233"/>
      <c r="G58" s="233"/>
      <c r="H58" s="233"/>
    </row>
    <row r="59" spans="1:8" ht="40.5" hidden="1" x14ac:dyDescent="0.2">
      <c r="A59" s="247"/>
      <c r="B59" s="136"/>
      <c r="C59" s="125"/>
      <c r="D59" s="125"/>
      <c r="E59" s="251" t="s">
        <v>522</v>
      </c>
      <c r="F59" s="233"/>
      <c r="G59" s="233"/>
      <c r="H59" s="233"/>
    </row>
    <row r="60" spans="1:8" ht="16.5" hidden="1" x14ac:dyDescent="0.2">
      <c r="A60" s="247">
        <v>2130</v>
      </c>
      <c r="B60" s="130" t="s">
        <v>21</v>
      </c>
      <c r="C60" s="124">
        <v>3</v>
      </c>
      <c r="D60" s="124">
        <v>0</v>
      </c>
      <c r="E60" s="384" t="s">
        <v>33</v>
      </c>
      <c r="F60" s="233"/>
      <c r="G60" s="233"/>
      <c r="H60" s="233"/>
    </row>
    <row r="61" spans="1:8" ht="16.5" hidden="1" x14ac:dyDescent="0.2">
      <c r="A61" s="247"/>
      <c r="B61" s="130"/>
      <c r="C61" s="124"/>
      <c r="D61" s="124"/>
      <c r="E61" s="251" t="s">
        <v>7</v>
      </c>
      <c r="F61" s="233"/>
      <c r="G61" s="233"/>
      <c r="H61" s="233"/>
    </row>
    <row r="62" spans="1:8" ht="27" hidden="1" x14ac:dyDescent="0.2">
      <c r="A62" s="247">
        <v>2131</v>
      </c>
      <c r="B62" s="136" t="s">
        <v>21</v>
      </c>
      <c r="C62" s="125">
        <v>3</v>
      </c>
      <c r="D62" s="125">
        <v>1</v>
      </c>
      <c r="E62" s="251" t="s">
        <v>34</v>
      </c>
      <c r="F62" s="233"/>
      <c r="G62" s="233"/>
      <c r="H62" s="233"/>
    </row>
    <row r="63" spans="1:8" ht="40.5" hidden="1" x14ac:dyDescent="0.2">
      <c r="A63" s="247"/>
      <c r="B63" s="136"/>
      <c r="C63" s="125"/>
      <c r="D63" s="125"/>
      <c r="E63" s="251" t="s">
        <v>522</v>
      </c>
      <c r="F63" s="233"/>
      <c r="G63" s="233"/>
      <c r="H63" s="233"/>
    </row>
    <row r="64" spans="1:8" ht="27" hidden="1" x14ac:dyDescent="0.2">
      <c r="A64" s="247">
        <v>2132</v>
      </c>
      <c r="B64" s="136" t="s">
        <v>21</v>
      </c>
      <c r="C64" s="125">
        <v>3</v>
      </c>
      <c r="D64" s="125">
        <v>2</v>
      </c>
      <c r="E64" s="251" t="s">
        <v>35</v>
      </c>
      <c r="F64" s="233"/>
      <c r="G64" s="233"/>
      <c r="H64" s="233"/>
    </row>
    <row r="65" spans="1:15" s="123" customFormat="1" ht="40.5" hidden="1" x14ac:dyDescent="0.2">
      <c r="A65" s="247"/>
      <c r="B65" s="136"/>
      <c r="C65" s="125"/>
      <c r="D65" s="125"/>
      <c r="E65" s="251" t="s">
        <v>522</v>
      </c>
      <c r="F65" s="245"/>
      <c r="G65" s="245"/>
      <c r="H65" s="245"/>
    </row>
    <row r="66" spans="1:15" ht="16.5" hidden="1" x14ac:dyDescent="0.2">
      <c r="A66" s="247">
        <v>2133</v>
      </c>
      <c r="B66" s="136" t="s">
        <v>21</v>
      </c>
      <c r="C66" s="125">
        <v>3</v>
      </c>
      <c r="D66" s="125">
        <v>3</v>
      </c>
      <c r="E66" s="251" t="s">
        <v>36</v>
      </c>
      <c r="F66" s="233"/>
      <c r="G66" s="233"/>
      <c r="H66" s="233"/>
    </row>
    <row r="67" spans="1:15" ht="40.5" hidden="1" x14ac:dyDescent="0.2">
      <c r="A67" s="247"/>
      <c r="B67" s="136"/>
      <c r="C67" s="125"/>
      <c r="D67" s="125"/>
      <c r="E67" s="251" t="s">
        <v>522</v>
      </c>
      <c r="F67" s="233"/>
      <c r="G67" s="233"/>
      <c r="H67" s="233"/>
      <c r="J67" s="126"/>
    </row>
    <row r="68" spans="1:15" ht="29.25" hidden="1" customHeight="1" x14ac:dyDescent="0.2">
      <c r="A68" s="247">
        <v>2140</v>
      </c>
      <c r="B68" s="130" t="s">
        <v>21</v>
      </c>
      <c r="C68" s="124">
        <v>4</v>
      </c>
      <c r="D68" s="124">
        <v>0</v>
      </c>
      <c r="E68" s="384" t="s">
        <v>38</v>
      </c>
      <c r="F68" s="233"/>
      <c r="G68" s="233"/>
      <c r="H68" s="233"/>
    </row>
    <row r="69" spans="1:15" ht="14.25" hidden="1" customHeight="1" x14ac:dyDescent="0.2">
      <c r="A69" s="247"/>
      <c r="B69" s="130"/>
      <c r="C69" s="124"/>
      <c r="D69" s="124"/>
      <c r="E69" s="251" t="s">
        <v>7</v>
      </c>
      <c r="F69" s="233"/>
      <c r="G69" s="233"/>
      <c r="H69" s="233"/>
    </row>
    <row r="70" spans="1:15" ht="14.25" hidden="1" customHeight="1" x14ac:dyDescent="0.2">
      <c r="A70" s="247">
        <v>2141</v>
      </c>
      <c r="B70" s="136" t="s">
        <v>21</v>
      </c>
      <c r="C70" s="125">
        <v>4</v>
      </c>
      <c r="D70" s="125">
        <v>1</v>
      </c>
      <c r="E70" s="251" t="s">
        <v>39</v>
      </c>
      <c r="F70" s="233"/>
      <c r="G70" s="233"/>
      <c r="H70" s="233"/>
    </row>
    <row r="71" spans="1:15" ht="40.5" hidden="1" x14ac:dyDescent="0.2">
      <c r="A71" s="247"/>
      <c r="B71" s="136"/>
      <c r="C71" s="125"/>
      <c r="D71" s="125"/>
      <c r="E71" s="251" t="s">
        <v>522</v>
      </c>
      <c r="F71" s="233"/>
      <c r="G71" s="233"/>
      <c r="H71" s="233"/>
    </row>
    <row r="72" spans="1:15" ht="30.75" hidden="1" customHeight="1" x14ac:dyDescent="0.2">
      <c r="A72" s="247">
        <v>2150</v>
      </c>
      <c r="B72" s="130" t="s">
        <v>21</v>
      </c>
      <c r="C72" s="124">
        <v>5</v>
      </c>
      <c r="D72" s="124">
        <v>0</v>
      </c>
      <c r="E72" s="384" t="s">
        <v>41</v>
      </c>
      <c r="F72" s="233"/>
      <c r="G72" s="233"/>
      <c r="H72" s="233"/>
    </row>
    <row r="73" spans="1:15" s="123" customFormat="1" ht="14.25" hidden="1" customHeight="1" x14ac:dyDescent="0.2">
      <c r="A73" s="247"/>
      <c r="B73" s="130"/>
      <c r="C73" s="124"/>
      <c r="D73" s="124"/>
      <c r="E73" s="251" t="s">
        <v>7</v>
      </c>
      <c r="F73" s="245"/>
      <c r="G73" s="245"/>
      <c r="H73" s="245"/>
    </row>
    <row r="74" spans="1:15" ht="40.5" hidden="1" x14ac:dyDescent="0.2">
      <c r="A74" s="247">
        <v>2151</v>
      </c>
      <c r="B74" s="136" t="s">
        <v>21</v>
      </c>
      <c r="C74" s="125">
        <v>5</v>
      </c>
      <c r="D74" s="125">
        <v>1</v>
      </c>
      <c r="E74" s="251" t="s">
        <v>42</v>
      </c>
      <c r="F74" s="233"/>
      <c r="G74" s="233"/>
      <c r="H74" s="233"/>
    </row>
    <row r="75" spans="1:15" ht="40.5" hidden="1" x14ac:dyDescent="0.2">
      <c r="A75" s="247"/>
      <c r="B75" s="136"/>
      <c r="C75" s="125"/>
      <c r="D75" s="125"/>
      <c r="E75" s="251" t="s">
        <v>522</v>
      </c>
      <c r="F75" s="233"/>
      <c r="G75" s="233"/>
      <c r="H75" s="233"/>
    </row>
    <row r="76" spans="1:15" ht="27" hidden="1" customHeight="1" x14ac:dyDescent="0.2">
      <c r="A76" s="247">
        <v>2160</v>
      </c>
      <c r="B76" s="130" t="s">
        <v>21</v>
      </c>
      <c r="C76" s="124">
        <v>6</v>
      </c>
      <c r="D76" s="124">
        <v>0</v>
      </c>
      <c r="E76" s="384" t="s">
        <v>44</v>
      </c>
      <c r="F76" s="302">
        <f>+G76+H76</f>
        <v>121853.85</v>
      </c>
      <c r="G76" s="245">
        <f>+G78</f>
        <v>81853.850000000006</v>
      </c>
      <c r="H76" s="307">
        <f>+H78</f>
        <v>40000</v>
      </c>
    </row>
    <row r="77" spans="1:15" ht="14.25" hidden="1" customHeight="1" x14ac:dyDescent="0.2">
      <c r="A77" s="247"/>
      <c r="B77" s="130"/>
      <c r="C77" s="124"/>
      <c r="D77" s="124"/>
      <c r="E77" s="251" t="s">
        <v>7</v>
      </c>
      <c r="F77" s="233"/>
      <c r="G77" s="233"/>
      <c r="H77" s="307"/>
    </row>
    <row r="78" spans="1:15" ht="27" hidden="1" x14ac:dyDescent="0.2">
      <c r="A78" s="247">
        <v>2161</v>
      </c>
      <c r="B78" s="136" t="s">
        <v>21</v>
      </c>
      <c r="C78" s="125">
        <v>6</v>
      </c>
      <c r="D78" s="125">
        <v>1</v>
      </c>
      <c r="E78" s="251" t="s">
        <v>45</v>
      </c>
      <c r="F78" s="307">
        <f>+G78+H78</f>
        <v>121853.85</v>
      </c>
      <c r="G78" s="307">
        <f>+G80+G81+G82+G83+G84+G86+G89+G91+G87+G92+G93+G94+G85+G90+G88</f>
        <v>81853.850000000006</v>
      </c>
      <c r="H78" s="307">
        <f>+H80+H81+H82+H83+H84+H86+H89+H91+H87+H92+H93+H94+H90+H85+H95</f>
        <v>40000</v>
      </c>
    </row>
    <row r="79" spans="1:15" s="123" customFormat="1" ht="40.5" hidden="1" x14ac:dyDescent="0.2">
      <c r="A79" s="247"/>
      <c r="B79" s="136"/>
      <c r="C79" s="125"/>
      <c r="D79" s="125"/>
      <c r="E79" s="251" t="s">
        <v>522</v>
      </c>
      <c r="F79" s="245"/>
      <c r="G79" s="245"/>
      <c r="H79" s="245"/>
    </row>
    <row r="80" spans="1:15" s="123" customFormat="1" ht="16.5" hidden="1" x14ac:dyDescent="0.2">
      <c r="A80" s="247"/>
      <c r="B80" s="136"/>
      <c r="C80" s="125"/>
      <c r="D80" s="125"/>
      <c r="E80" s="251" t="s">
        <v>545</v>
      </c>
      <c r="F80" s="245">
        <f>+G80</f>
        <v>4000</v>
      </c>
      <c r="G80" s="233">
        <v>4000</v>
      </c>
      <c r="H80" s="245"/>
      <c r="O80" s="123">
        <v>1000</v>
      </c>
    </row>
    <row r="81" spans="1:17" s="123" customFormat="1" ht="24" hidden="1" customHeight="1" x14ac:dyDescent="0.2">
      <c r="A81" s="247"/>
      <c r="B81" s="136"/>
      <c r="C81" s="125"/>
      <c r="D81" s="125"/>
      <c r="E81" s="251" t="s">
        <v>546</v>
      </c>
      <c r="F81" s="233">
        <f>H81+G81</f>
        <v>3000</v>
      </c>
      <c r="G81" s="233">
        <v>3000</v>
      </c>
      <c r="H81" s="245"/>
    </row>
    <row r="82" spans="1:17" s="123" customFormat="1" ht="16.5" hidden="1" x14ac:dyDescent="0.2">
      <c r="A82" s="247"/>
      <c r="B82" s="136"/>
      <c r="C82" s="125"/>
      <c r="D82" s="125"/>
      <c r="E82" s="251" t="s">
        <v>547</v>
      </c>
      <c r="F82" s="233">
        <f>H82+G82</f>
        <v>5000</v>
      </c>
      <c r="G82" s="233">
        <v>5000</v>
      </c>
      <c r="H82" s="245"/>
      <c r="O82" s="123">
        <v>-4000</v>
      </c>
    </row>
    <row r="83" spans="1:17" s="123" customFormat="1" ht="16.5" hidden="1" x14ac:dyDescent="0.2">
      <c r="A83" s="247"/>
      <c r="B83" s="136"/>
      <c r="C83" s="125"/>
      <c r="D83" s="125"/>
      <c r="E83" s="251" t="s">
        <v>548</v>
      </c>
      <c r="F83" s="233">
        <f>H83+G83</f>
        <v>5000</v>
      </c>
      <c r="G83" s="233">
        <v>5000</v>
      </c>
      <c r="H83" s="245"/>
    </row>
    <row r="84" spans="1:17" s="123" customFormat="1" ht="16.5" hidden="1" x14ac:dyDescent="0.2">
      <c r="A84" s="247"/>
      <c r="B84" s="136"/>
      <c r="C84" s="125"/>
      <c r="D84" s="125"/>
      <c r="E84" s="385" t="s">
        <v>549</v>
      </c>
      <c r="F84" s="233">
        <f>H84+G84</f>
        <v>8000</v>
      </c>
      <c r="G84" s="233">
        <v>8000</v>
      </c>
      <c r="H84" s="245"/>
    </row>
    <row r="85" spans="1:17" s="123" customFormat="1" ht="27" hidden="1" x14ac:dyDescent="0.2">
      <c r="A85" s="247"/>
      <c r="B85" s="136"/>
      <c r="C85" s="125"/>
      <c r="D85" s="125"/>
      <c r="E85" s="385" t="s">
        <v>550</v>
      </c>
      <c r="F85" s="233">
        <f>H85+G85</f>
        <v>10000</v>
      </c>
      <c r="G85" s="233">
        <v>10000</v>
      </c>
      <c r="H85" s="245"/>
    </row>
    <row r="86" spans="1:17" s="123" customFormat="1" ht="18" hidden="1" customHeight="1" x14ac:dyDescent="0.2">
      <c r="A86" s="247"/>
      <c r="B86" s="136"/>
      <c r="C86" s="125"/>
      <c r="D86" s="125"/>
      <c r="E86" s="251" t="s">
        <v>539</v>
      </c>
      <c r="F86" s="233">
        <f>+G86</f>
        <v>2000</v>
      </c>
      <c r="G86" s="233">
        <v>2000</v>
      </c>
      <c r="H86" s="245"/>
    </row>
    <row r="87" spans="1:17" s="123" customFormat="1" ht="18" hidden="1" customHeight="1" x14ac:dyDescent="0.2">
      <c r="A87" s="247"/>
      <c r="B87" s="136"/>
      <c r="C87" s="125"/>
      <c r="D87" s="125"/>
      <c r="E87" s="251" t="s">
        <v>541</v>
      </c>
      <c r="F87" s="233">
        <f>+G87</f>
        <v>2000</v>
      </c>
      <c r="G87" s="233">
        <v>2000</v>
      </c>
      <c r="H87" s="245"/>
    </row>
    <row r="88" spans="1:17" s="123" customFormat="1" ht="18" hidden="1" customHeight="1" x14ac:dyDescent="0.2">
      <c r="A88" s="247"/>
      <c r="B88" s="136"/>
      <c r="C88" s="125"/>
      <c r="D88" s="125"/>
      <c r="E88" s="251" t="s">
        <v>551</v>
      </c>
      <c r="F88" s="233">
        <f>+G88</f>
        <v>24000</v>
      </c>
      <c r="G88" s="233">
        <v>24000</v>
      </c>
      <c r="H88" s="245"/>
    </row>
    <row r="89" spans="1:17" s="123" customFormat="1" ht="37.5" hidden="1" customHeight="1" x14ac:dyDescent="0.2">
      <c r="A89" s="247"/>
      <c r="B89" s="136"/>
      <c r="C89" s="125"/>
      <c r="D89" s="125"/>
      <c r="E89" s="251" t="s">
        <v>552</v>
      </c>
      <c r="F89" s="233">
        <f>+G89</f>
        <v>0</v>
      </c>
      <c r="G89" s="233"/>
      <c r="H89" s="245"/>
    </row>
    <row r="90" spans="1:17" s="123" customFormat="1" ht="19.5" hidden="1" customHeight="1" x14ac:dyDescent="0.2">
      <c r="A90" s="247"/>
      <c r="B90" s="136"/>
      <c r="C90" s="125"/>
      <c r="D90" s="125"/>
      <c r="E90" s="251" t="s">
        <v>553</v>
      </c>
      <c r="F90" s="233">
        <f>+G90+H90</f>
        <v>16853.849999999999</v>
      </c>
      <c r="G90" s="307">
        <f>16850.25+3.6</f>
        <v>16853.849999999999</v>
      </c>
      <c r="H90" s="245"/>
    </row>
    <row r="91" spans="1:17" s="123" customFormat="1" ht="27.75" hidden="1" customHeight="1" x14ac:dyDescent="0.2">
      <c r="A91" s="247"/>
      <c r="B91" s="136"/>
      <c r="C91" s="125"/>
      <c r="D91" s="125"/>
      <c r="E91" s="251" t="s">
        <v>554</v>
      </c>
      <c r="F91" s="233">
        <f>+G91</f>
        <v>2000</v>
      </c>
      <c r="G91" s="233">
        <v>2000</v>
      </c>
      <c r="H91" s="245"/>
      <c r="Q91" s="123">
        <v>5113</v>
      </c>
    </row>
    <row r="92" spans="1:17" s="123" customFormat="1" ht="16.5" hidden="1" customHeight="1" x14ac:dyDescent="0.2">
      <c r="A92" s="247"/>
      <c r="B92" s="136"/>
      <c r="C92" s="125"/>
      <c r="D92" s="125"/>
      <c r="E92" s="251" t="s">
        <v>544</v>
      </c>
      <c r="F92" s="233">
        <f>+H92</f>
        <v>10000</v>
      </c>
      <c r="G92" s="233"/>
      <c r="H92" s="233">
        <v>10000</v>
      </c>
      <c r="P92" s="256">
        <f>+H49+H92+H274</f>
        <v>20000</v>
      </c>
      <c r="Q92" s="123">
        <v>5122</v>
      </c>
    </row>
    <row r="93" spans="1:17" s="123" customFormat="1" ht="16.5" hidden="1" customHeight="1" x14ac:dyDescent="0.2">
      <c r="A93" s="247"/>
      <c r="B93" s="136"/>
      <c r="C93" s="125"/>
      <c r="D93" s="125"/>
      <c r="E93" s="227" t="s">
        <v>555</v>
      </c>
      <c r="F93" s="233">
        <f>+G93+H93</f>
        <v>20000</v>
      </c>
      <c r="G93" s="233"/>
      <c r="H93" s="233">
        <v>20000</v>
      </c>
      <c r="P93" s="318">
        <f>+H312+H272+H258+H207</f>
        <v>276500</v>
      </c>
      <c r="Q93" s="123">
        <v>5112</v>
      </c>
    </row>
    <row r="94" spans="1:17" s="123" customFormat="1" ht="16.5" hidden="1" customHeight="1" x14ac:dyDescent="0.2">
      <c r="A94" s="247"/>
      <c r="B94" s="136"/>
      <c r="C94" s="125"/>
      <c r="D94" s="125"/>
      <c r="E94" s="227" t="s">
        <v>556</v>
      </c>
      <c r="F94" s="233">
        <f>+G94+H94</f>
        <v>9000</v>
      </c>
      <c r="G94" s="307"/>
      <c r="H94" s="233">
        <v>9000</v>
      </c>
    </row>
    <row r="95" spans="1:17" ht="30" hidden="1" customHeight="1" x14ac:dyDescent="0.2">
      <c r="A95" s="247"/>
      <c r="B95" s="136"/>
      <c r="C95" s="125"/>
      <c r="D95" s="125"/>
      <c r="E95" s="251" t="s">
        <v>563</v>
      </c>
      <c r="F95" s="233">
        <f t="shared" ref="F95" si="1">H95+G95</f>
        <v>1000</v>
      </c>
      <c r="G95" s="249"/>
      <c r="H95" s="233">
        <v>1000</v>
      </c>
    </row>
    <row r="96" spans="1:17" ht="17.25" hidden="1" customHeight="1" x14ac:dyDescent="0.2">
      <c r="A96" s="247">
        <v>2170</v>
      </c>
      <c r="B96" s="130" t="s">
        <v>21</v>
      </c>
      <c r="C96" s="124">
        <v>7</v>
      </c>
      <c r="D96" s="124">
        <v>0</v>
      </c>
      <c r="E96" s="384" t="s">
        <v>47</v>
      </c>
      <c r="F96" s="233"/>
      <c r="G96" s="233"/>
      <c r="H96" s="233"/>
    </row>
    <row r="97" spans="1:8" ht="12.75" hidden="1" customHeight="1" x14ac:dyDescent="0.2">
      <c r="A97" s="247"/>
      <c r="B97" s="130"/>
      <c r="C97" s="124"/>
      <c r="D97" s="124"/>
      <c r="E97" s="251" t="s">
        <v>7</v>
      </c>
      <c r="F97" s="233"/>
      <c r="G97" s="233"/>
      <c r="H97" s="233"/>
    </row>
    <row r="98" spans="1:8" ht="17.25" hidden="1" customHeight="1" x14ac:dyDescent="0.2">
      <c r="A98" s="247">
        <v>2171</v>
      </c>
      <c r="B98" s="136" t="s">
        <v>21</v>
      </c>
      <c r="C98" s="125">
        <v>7</v>
      </c>
      <c r="D98" s="125">
        <v>1</v>
      </c>
      <c r="E98" s="251" t="s">
        <v>47</v>
      </c>
      <c r="F98" s="233"/>
      <c r="G98" s="233"/>
      <c r="H98" s="233"/>
    </row>
    <row r="99" spans="1:8" ht="40.5" hidden="1" x14ac:dyDescent="0.2">
      <c r="A99" s="247"/>
      <c r="B99" s="136"/>
      <c r="C99" s="125"/>
      <c r="D99" s="125"/>
      <c r="E99" s="251" t="s">
        <v>522</v>
      </c>
      <c r="F99" s="233"/>
      <c r="G99" s="233"/>
      <c r="H99" s="233"/>
    </row>
    <row r="100" spans="1:8" ht="43.5" hidden="1" customHeight="1" x14ac:dyDescent="0.2">
      <c r="A100" s="247">
        <v>2180</v>
      </c>
      <c r="B100" s="130" t="s">
        <v>21</v>
      </c>
      <c r="C100" s="124">
        <v>8</v>
      </c>
      <c r="D100" s="124">
        <v>0</v>
      </c>
      <c r="E100" s="384" t="s">
        <v>49</v>
      </c>
      <c r="F100" s="233"/>
      <c r="G100" s="233"/>
      <c r="H100" s="233"/>
    </row>
    <row r="101" spans="1:8" ht="16.5" hidden="1" customHeight="1" x14ac:dyDescent="0.2">
      <c r="A101" s="247"/>
      <c r="B101" s="130"/>
      <c r="C101" s="124"/>
      <c r="D101" s="124"/>
      <c r="E101" s="251" t="s">
        <v>7</v>
      </c>
      <c r="F101" s="233"/>
      <c r="G101" s="233"/>
      <c r="H101" s="233"/>
    </row>
    <row r="102" spans="1:8" s="123" customFormat="1" ht="27" hidden="1" x14ac:dyDescent="0.2">
      <c r="A102" s="247">
        <v>2181</v>
      </c>
      <c r="B102" s="136" t="s">
        <v>21</v>
      </c>
      <c r="C102" s="125">
        <v>8</v>
      </c>
      <c r="D102" s="125">
        <v>1</v>
      </c>
      <c r="E102" s="251" t="s">
        <v>49</v>
      </c>
      <c r="F102" s="245"/>
      <c r="G102" s="245"/>
      <c r="H102" s="245"/>
    </row>
    <row r="103" spans="1:8" ht="16.5" hidden="1" x14ac:dyDescent="0.2">
      <c r="A103" s="247"/>
      <c r="B103" s="136"/>
      <c r="C103" s="125"/>
      <c r="D103" s="125"/>
      <c r="E103" s="251" t="s">
        <v>7</v>
      </c>
      <c r="F103" s="233"/>
      <c r="G103" s="233"/>
      <c r="H103" s="233"/>
    </row>
    <row r="104" spans="1:8" ht="16.5" hidden="1" x14ac:dyDescent="0.2">
      <c r="A104" s="247">
        <v>2182</v>
      </c>
      <c r="B104" s="136" t="s">
        <v>21</v>
      </c>
      <c r="C104" s="125">
        <v>8</v>
      </c>
      <c r="D104" s="125">
        <v>1</v>
      </c>
      <c r="E104" s="251" t="s">
        <v>50</v>
      </c>
      <c r="F104" s="233"/>
      <c r="G104" s="233"/>
      <c r="H104" s="233"/>
    </row>
    <row r="105" spans="1:8" ht="16.5" hidden="1" x14ac:dyDescent="0.2">
      <c r="A105" s="247">
        <v>2183</v>
      </c>
      <c r="B105" s="136" t="s">
        <v>21</v>
      </c>
      <c r="C105" s="125">
        <v>8</v>
      </c>
      <c r="D105" s="125">
        <v>1</v>
      </c>
      <c r="E105" s="251" t="s">
        <v>51</v>
      </c>
      <c r="F105" s="233"/>
      <c r="G105" s="233"/>
      <c r="H105" s="233"/>
    </row>
    <row r="106" spans="1:8" ht="27" hidden="1" x14ac:dyDescent="0.2">
      <c r="A106" s="247">
        <v>2184</v>
      </c>
      <c r="B106" s="136" t="s">
        <v>21</v>
      </c>
      <c r="C106" s="125">
        <v>8</v>
      </c>
      <c r="D106" s="125">
        <v>1</v>
      </c>
      <c r="E106" s="251" t="s">
        <v>52</v>
      </c>
      <c r="F106" s="233"/>
      <c r="G106" s="233"/>
      <c r="H106" s="233"/>
    </row>
    <row r="107" spans="1:8" ht="40.5" hidden="1" x14ac:dyDescent="0.2">
      <c r="A107" s="247"/>
      <c r="B107" s="136"/>
      <c r="C107" s="125"/>
      <c r="D107" s="125"/>
      <c r="E107" s="251" t="s">
        <v>522</v>
      </c>
      <c r="F107" s="233"/>
      <c r="G107" s="233"/>
      <c r="H107" s="233"/>
    </row>
    <row r="108" spans="1:8" s="61" customFormat="1" ht="32.25" hidden="1" customHeight="1" x14ac:dyDescent="0.2">
      <c r="A108" s="125">
        <v>2200</v>
      </c>
      <c r="B108" s="130" t="s">
        <v>53</v>
      </c>
      <c r="C108" s="124">
        <v>0</v>
      </c>
      <c r="D108" s="124">
        <v>0</v>
      </c>
      <c r="E108" s="244" t="s">
        <v>557</v>
      </c>
      <c r="F108" s="233">
        <f>+G108+H108</f>
        <v>5000</v>
      </c>
      <c r="G108" s="233"/>
      <c r="H108" s="248">
        <f>+H110+H114</f>
        <v>5000</v>
      </c>
    </row>
    <row r="109" spans="1:8" ht="12.75" hidden="1" customHeight="1" x14ac:dyDescent="0.2">
      <c r="A109" s="247"/>
      <c r="B109" s="130"/>
      <c r="C109" s="124"/>
      <c r="D109" s="124"/>
      <c r="E109" s="251" t="s">
        <v>2</v>
      </c>
      <c r="F109" s="233"/>
      <c r="G109" s="233"/>
      <c r="H109" s="233"/>
    </row>
    <row r="110" spans="1:8" ht="16.5" hidden="1" x14ac:dyDescent="0.2">
      <c r="A110" s="247">
        <v>2210</v>
      </c>
      <c r="B110" s="130" t="s">
        <v>53</v>
      </c>
      <c r="C110" s="125">
        <v>1</v>
      </c>
      <c r="D110" s="125">
        <v>0</v>
      </c>
      <c r="E110" s="384" t="s">
        <v>55</v>
      </c>
      <c r="F110" s="233"/>
      <c r="G110" s="233"/>
      <c r="H110" s="233"/>
    </row>
    <row r="111" spans="1:8" s="123" customFormat="1" ht="15" hidden="1" customHeight="1" x14ac:dyDescent="0.2">
      <c r="A111" s="247"/>
      <c r="B111" s="130"/>
      <c r="C111" s="124"/>
      <c r="D111" s="124"/>
      <c r="E111" s="251" t="s">
        <v>7</v>
      </c>
      <c r="F111" s="245"/>
      <c r="G111" s="245"/>
      <c r="H111" s="245"/>
    </row>
    <row r="112" spans="1:8" ht="16.5" hidden="1" x14ac:dyDescent="0.2">
      <c r="A112" s="247">
        <v>2211</v>
      </c>
      <c r="B112" s="136" t="s">
        <v>53</v>
      </c>
      <c r="C112" s="125">
        <v>1</v>
      </c>
      <c r="D112" s="125">
        <v>1</v>
      </c>
      <c r="E112" s="251" t="s">
        <v>56</v>
      </c>
      <c r="F112" s="233"/>
      <c r="G112" s="233"/>
      <c r="H112" s="233"/>
    </row>
    <row r="113" spans="1:17" ht="40.5" hidden="1" x14ac:dyDescent="0.2">
      <c r="A113" s="247"/>
      <c r="B113" s="136"/>
      <c r="C113" s="125"/>
      <c r="D113" s="125"/>
      <c r="E113" s="251" t="s">
        <v>522</v>
      </c>
      <c r="F113" s="233"/>
      <c r="G113" s="233"/>
      <c r="H113" s="233"/>
    </row>
    <row r="114" spans="1:17" ht="15" hidden="1" customHeight="1" x14ac:dyDescent="0.2">
      <c r="A114" s="247">
        <v>2220</v>
      </c>
      <c r="B114" s="130" t="s">
        <v>53</v>
      </c>
      <c r="C114" s="124">
        <v>2</v>
      </c>
      <c r="D114" s="124">
        <v>0</v>
      </c>
      <c r="E114" s="384" t="s">
        <v>57</v>
      </c>
      <c r="F114" s="233">
        <f>+G114+H114</f>
        <v>5000</v>
      </c>
      <c r="G114" s="233"/>
      <c r="H114" s="233">
        <f>+H116</f>
        <v>5000</v>
      </c>
    </row>
    <row r="115" spans="1:17" ht="15" hidden="1" customHeight="1" x14ac:dyDescent="0.2">
      <c r="A115" s="247"/>
      <c r="B115" s="130"/>
      <c r="C115" s="124"/>
      <c r="D115" s="124"/>
      <c r="E115" s="251" t="s">
        <v>7</v>
      </c>
      <c r="F115" s="233"/>
      <c r="G115" s="233"/>
      <c r="H115" s="233"/>
    </row>
    <row r="116" spans="1:17" ht="16.5" hidden="1" x14ac:dyDescent="0.2">
      <c r="A116" s="247">
        <v>2221</v>
      </c>
      <c r="B116" s="136" t="s">
        <v>53</v>
      </c>
      <c r="C116" s="125">
        <v>2</v>
      </c>
      <c r="D116" s="125">
        <v>1</v>
      </c>
      <c r="E116" s="251" t="s">
        <v>58</v>
      </c>
      <c r="F116" s="233">
        <f>+G116+H116</f>
        <v>5000</v>
      </c>
      <c r="G116" s="233"/>
      <c r="H116" s="233">
        <f>+H118</f>
        <v>5000</v>
      </c>
    </row>
    <row r="117" spans="1:17" s="123" customFormat="1" ht="40.5" hidden="1" x14ac:dyDescent="0.2">
      <c r="A117" s="247"/>
      <c r="B117" s="136"/>
      <c r="C117" s="125"/>
      <c r="D117" s="125"/>
      <c r="E117" s="251" t="s">
        <v>522</v>
      </c>
      <c r="F117" s="245"/>
      <c r="G117" s="245"/>
      <c r="H117" s="245"/>
    </row>
    <row r="118" spans="1:17" s="123" customFormat="1" ht="16.5" hidden="1" customHeight="1" x14ac:dyDescent="0.2">
      <c r="A118" s="247"/>
      <c r="B118" s="136"/>
      <c r="C118" s="125"/>
      <c r="D118" s="125"/>
      <c r="E118" s="251" t="s">
        <v>544</v>
      </c>
      <c r="F118" s="233">
        <f>+H118</f>
        <v>5000</v>
      </c>
      <c r="G118" s="233"/>
      <c r="H118" s="233">
        <v>5000</v>
      </c>
      <c r="P118" s="256">
        <f>+H74+H118+H299</f>
        <v>5000</v>
      </c>
      <c r="Q118" s="123">
        <v>5122</v>
      </c>
    </row>
    <row r="119" spans="1:17" ht="18" hidden="1" customHeight="1" x14ac:dyDescent="0.2">
      <c r="A119" s="247">
        <v>2230</v>
      </c>
      <c r="B119" s="130" t="s">
        <v>53</v>
      </c>
      <c r="C119" s="125">
        <v>3</v>
      </c>
      <c r="D119" s="125">
        <v>0</v>
      </c>
      <c r="E119" s="384" t="s">
        <v>59</v>
      </c>
      <c r="F119" s="233"/>
      <c r="G119" s="233"/>
      <c r="H119" s="233"/>
    </row>
    <row r="120" spans="1:17" s="123" customFormat="1" ht="15" hidden="1" customHeight="1" x14ac:dyDescent="0.2">
      <c r="A120" s="247"/>
      <c r="B120" s="130"/>
      <c r="C120" s="124"/>
      <c r="D120" s="124"/>
      <c r="E120" s="251" t="s">
        <v>7</v>
      </c>
      <c r="F120" s="245"/>
      <c r="G120" s="245"/>
      <c r="H120" s="245"/>
    </row>
    <row r="121" spans="1:17" ht="16.5" hidden="1" x14ac:dyDescent="0.2">
      <c r="A121" s="247">
        <v>2231</v>
      </c>
      <c r="B121" s="136" t="s">
        <v>53</v>
      </c>
      <c r="C121" s="125">
        <v>3</v>
      </c>
      <c r="D121" s="125">
        <v>1</v>
      </c>
      <c r="E121" s="251" t="s">
        <v>60</v>
      </c>
      <c r="F121" s="233"/>
      <c r="G121" s="233"/>
      <c r="H121" s="233"/>
    </row>
    <row r="122" spans="1:17" s="123" customFormat="1" ht="27" hidden="1" customHeight="1" x14ac:dyDescent="0.2">
      <c r="A122" s="247"/>
      <c r="B122" s="136"/>
      <c r="C122" s="125"/>
      <c r="D122" s="125"/>
      <c r="E122" s="251" t="s">
        <v>522</v>
      </c>
      <c r="F122" s="245"/>
      <c r="G122" s="245"/>
      <c r="H122" s="245"/>
    </row>
    <row r="123" spans="1:17" ht="28.5" hidden="1" customHeight="1" x14ac:dyDescent="0.2">
      <c r="A123" s="247">
        <v>2240</v>
      </c>
      <c r="B123" s="130" t="s">
        <v>53</v>
      </c>
      <c r="C123" s="124">
        <v>4</v>
      </c>
      <c r="D123" s="124">
        <v>0</v>
      </c>
      <c r="E123" s="384" t="s">
        <v>61</v>
      </c>
      <c r="F123" s="233"/>
      <c r="G123" s="233"/>
      <c r="H123" s="233"/>
    </row>
    <row r="124" spans="1:17" ht="15" hidden="1" customHeight="1" x14ac:dyDescent="0.2">
      <c r="A124" s="247"/>
      <c r="B124" s="130"/>
      <c r="C124" s="124"/>
      <c r="D124" s="124"/>
      <c r="E124" s="251" t="s">
        <v>7</v>
      </c>
      <c r="F124" s="233"/>
      <c r="G124" s="233"/>
      <c r="H124" s="233"/>
    </row>
    <row r="125" spans="1:17" s="61" customFormat="1" ht="32.25" hidden="1" customHeight="1" x14ac:dyDescent="0.2">
      <c r="A125" s="247">
        <v>2241</v>
      </c>
      <c r="B125" s="136" t="s">
        <v>53</v>
      </c>
      <c r="C125" s="125">
        <v>4</v>
      </c>
      <c r="D125" s="125">
        <v>1</v>
      </c>
      <c r="E125" s="251" t="s">
        <v>61</v>
      </c>
      <c r="F125" s="233"/>
      <c r="G125" s="233"/>
      <c r="H125" s="248"/>
    </row>
    <row r="126" spans="1:17" ht="14.25" hidden="1" customHeight="1" x14ac:dyDescent="0.2">
      <c r="A126" s="247"/>
      <c r="B126" s="130"/>
      <c r="C126" s="124"/>
      <c r="D126" s="124"/>
      <c r="E126" s="251" t="s">
        <v>7</v>
      </c>
      <c r="F126" s="233"/>
      <c r="G126" s="233"/>
      <c r="H126" s="233"/>
    </row>
    <row r="127" spans="1:17" ht="18" hidden="1" customHeight="1" x14ac:dyDescent="0.2">
      <c r="A127" s="247">
        <v>2250</v>
      </c>
      <c r="B127" s="130" t="s">
        <v>53</v>
      </c>
      <c r="C127" s="124">
        <v>5</v>
      </c>
      <c r="D127" s="124">
        <v>0</v>
      </c>
      <c r="E127" s="384" t="s">
        <v>62</v>
      </c>
      <c r="F127" s="233"/>
      <c r="G127" s="233"/>
      <c r="H127" s="233"/>
    </row>
    <row r="128" spans="1:17" s="123" customFormat="1" ht="16.5" hidden="1" customHeight="1" x14ac:dyDescent="0.2">
      <c r="A128" s="247"/>
      <c r="B128" s="130"/>
      <c r="C128" s="124"/>
      <c r="D128" s="124"/>
      <c r="E128" s="251" t="s">
        <v>7</v>
      </c>
      <c r="F128" s="245"/>
      <c r="G128" s="245"/>
      <c r="H128" s="245"/>
    </row>
    <row r="129" spans="1:8" ht="16.5" hidden="1" x14ac:dyDescent="0.2">
      <c r="A129" s="247">
        <v>2251</v>
      </c>
      <c r="B129" s="136" t="s">
        <v>53</v>
      </c>
      <c r="C129" s="125">
        <v>5</v>
      </c>
      <c r="D129" s="125">
        <v>1</v>
      </c>
      <c r="E129" s="251" t="s">
        <v>62</v>
      </c>
      <c r="F129" s="233"/>
      <c r="G129" s="233"/>
      <c r="H129" s="233"/>
    </row>
    <row r="130" spans="1:8" ht="40.5" hidden="1" x14ac:dyDescent="0.2">
      <c r="A130" s="247"/>
      <c r="B130" s="136"/>
      <c r="C130" s="125"/>
      <c r="D130" s="125"/>
      <c r="E130" s="251" t="s">
        <v>522</v>
      </c>
      <c r="F130" s="233"/>
      <c r="G130" s="233"/>
      <c r="H130" s="233"/>
    </row>
    <row r="131" spans="1:8" ht="52.5" hidden="1" customHeight="1" x14ac:dyDescent="0.2">
      <c r="A131" s="125">
        <v>2300</v>
      </c>
      <c r="B131" s="130" t="s">
        <v>63</v>
      </c>
      <c r="C131" s="124">
        <v>0</v>
      </c>
      <c r="D131" s="124">
        <v>0</v>
      </c>
      <c r="E131" s="239" t="s">
        <v>558</v>
      </c>
      <c r="F131" s="233"/>
      <c r="G131" s="233"/>
      <c r="H131" s="233"/>
    </row>
    <row r="132" spans="1:8" ht="15" hidden="1" customHeight="1" x14ac:dyDescent="0.2">
      <c r="A132" s="247"/>
      <c r="B132" s="130"/>
      <c r="C132" s="124"/>
      <c r="D132" s="124"/>
      <c r="E132" s="251" t="s">
        <v>2</v>
      </c>
      <c r="F132" s="233"/>
      <c r="G132" s="233"/>
      <c r="H132" s="233"/>
    </row>
    <row r="133" spans="1:8" ht="16.5" hidden="1" x14ac:dyDescent="0.2">
      <c r="A133" s="247">
        <v>2310</v>
      </c>
      <c r="B133" s="130" t="s">
        <v>63</v>
      </c>
      <c r="C133" s="124">
        <v>1</v>
      </c>
      <c r="D133" s="124">
        <v>0</v>
      </c>
      <c r="E133" s="384" t="s">
        <v>65</v>
      </c>
      <c r="F133" s="233"/>
      <c r="G133" s="233"/>
      <c r="H133" s="233"/>
    </row>
    <row r="134" spans="1:8" s="123" customFormat="1" ht="14.25" hidden="1" customHeight="1" x14ac:dyDescent="0.2">
      <c r="A134" s="247"/>
      <c r="B134" s="130"/>
      <c r="C134" s="124"/>
      <c r="D134" s="124"/>
      <c r="E134" s="251" t="s">
        <v>7</v>
      </c>
      <c r="F134" s="245"/>
      <c r="G134" s="245"/>
      <c r="H134" s="245"/>
    </row>
    <row r="135" spans="1:8" ht="16.5" hidden="1" x14ac:dyDescent="0.2">
      <c r="A135" s="247">
        <v>2311</v>
      </c>
      <c r="B135" s="136" t="s">
        <v>63</v>
      </c>
      <c r="C135" s="125">
        <v>1</v>
      </c>
      <c r="D135" s="125">
        <v>1</v>
      </c>
      <c r="E135" s="251" t="s">
        <v>66</v>
      </c>
      <c r="F135" s="233"/>
      <c r="G135" s="233"/>
      <c r="H135" s="233"/>
    </row>
    <row r="136" spans="1:8" ht="40.5" hidden="1" x14ac:dyDescent="0.2">
      <c r="A136" s="247"/>
      <c r="B136" s="136"/>
      <c r="C136" s="125"/>
      <c r="D136" s="125"/>
      <c r="E136" s="251" t="s">
        <v>522</v>
      </c>
      <c r="F136" s="233"/>
      <c r="G136" s="233"/>
      <c r="H136" s="233"/>
    </row>
    <row r="137" spans="1:8" ht="16.5" hidden="1" x14ac:dyDescent="0.2">
      <c r="A137" s="247">
        <v>2312</v>
      </c>
      <c r="B137" s="136" t="s">
        <v>63</v>
      </c>
      <c r="C137" s="125">
        <v>1</v>
      </c>
      <c r="D137" s="125">
        <v>2</v>
      </c>
      <c r="E137" s="251" t="s">
        <v>67</v>
      </c>
      <c r="F137" s="233"/>
      <c r="G137" s="233"/>
      <c r="H137" s="233"/>
    </row>
    <row r="138" spans="1:8" ht="40.5" hidden="1" x14ac:dyDescent="0.2">
      <c r="A138" s="247"/>
      <c r="B138" s="136"/>
      <c r="C138" s="125"/>
      <c r="D138" s="125"/>
      <c r="E138" s="251" t="s">
        <v>522</v>
      </c>
      <c r="F138" s="233"/>
      <c r="G138" s="233"/>
      <c r="H138" s="233"/>
    </row>
    <row r="139" spans="1:8" ht="16.5" hidden="1" x14ac:dyDescent="0.2">
      <c r="A139" s="247">
        <v>2313</v>
      </c>
      <c r="B139" s="136" t="s">
        <v>63</v>
      </c>
      <c r="C139" s="125">
        <v>1</v>
      </c>
      <c r="D139" s="125">
        <v>3</v>
      </c>
      <c r="E139" s="251" t="s">
        <v>68</v>
      </c>
      <c r="F139" s="233"/>
      <c r="G139" s="233"/>
      <c r="H139" s="233"/>
    </row>
    <row r="140" spans="1:8" s="123" customFormat="1" ht="40.5" hidden="1" x14ac:dyDescent="0.2">
      <c r="A140" s="247"/>
      <c r="B140" s="136"/>
      <c r="C140" s="125"/>
      <c r="D140" s="125"/>
      <c r="E140" s="251" t="s">
        <v>522</v>
      </c>
      <c r="F140" s="245"/>
      <c r="G140" s="245"/>
      <c r="H140" s="245"/>
    </row>
    <row r="141" spans="1:8" ht="16.5" hidden="1" x14ac:dyDescent="0.2">
      <c r="A141" s="247">
        <v>2320</v>
      </c>
      <c r="B141" s="130" t="s">
        <v>63</v>
      </c>
      <c r="C141" s="124">
        <v>2</v>
      </c>
      <c r="D141" s="124">
        <v>0</v>
      </c>
      <c r="E141" s="384" t="s">
        <v>69</v>
      </c>
      <c r="F141" s="233"/>
      <c r="G141" s="233"/>
      <c r="H141" s="233"/>
    </row>
    <row r="142" spans="1:8" s="123" customFormat="1" ht="15.75" hidden="1" customHeight="1" x14ac:dyDescent="0.2">
      <c r="A142" s="247"/>
      <c r="B142" s="130"/>
      <c r="C142" s="124"/>
      <c r="D142" s="124"/>
      <c r="E142" s="251" t="s">
        <v>7</v>
      </c>
      <c r="F142" s="245"/>
      <c r="G142" s="245"/>
      <c r="H142" s="245"/>
    </row>
    <row r="143" spans="1:8" ht="15.75" hidden="1" customHeight="1" x14ac:dyDescent="0.2">
      <c r="A143" s="247">
        <v>2321</v>
      </c>
      <c r="B143" s="136" t="s">
        <v>63</v>
      </c>
      <c r="C143" s="125">
        <v>2</v>
      </c>
      <c r="D143" s="125">
        <v>1</v>
      </c>
      <c r="E143" s="251" t="s">
        <v>70</v>
      </c>
      <c r="F143" s="233"/>
      <c r="G143" s="233"/>
      <c r="H143" s="233"/>
    </row>
    <row r="144" spans="1:8" ht="40.5" hidden="1" x14ac:dyDescent="0.2">
      <c r="A144" s="247"/>
      <c r="B144" s="136"/>
      <c r="C144" s="125"/>
      <c r="D144" s="125"/>
      <c r="E144" s="251" t="s">
        <v>522</v>
      </c>
      <c r="F144" s="233"/>
      <c r="G144" s="233"/>
      <c r="H144" s="233"/>
    </row>
    <row r="145" spans="1:8" ht="27" hidden="1" customHeight="1" x14ac:dyDescent="0.2">
      <c r="A145" s="247">
        <v>2330</v>
      </c>
      <c r="B145" s="130" t="s">
        <v>63</v>
      </c>
      <c r="C145" s="124">
        <v>3</v>
      </c>
      <c r="D145" s="124">
        <v>0</v>
      </c>
      <c r="E145" s="384" t="s">
        <v>71</v>
      </c>
      <c r="F145" s="233"/>
      <c r="G145" s="233"/>
      <c r="H145" s="233"/>
    </row>
    <row r="146" spans="1:8" ht="16.5" hidden="1" customHeight="1" x14ac:dyDescent="0.2">
      <c r="A146" s="247"/>
      <c r="B146" s="130"/>
      <c r="C146" s="124"/>
      <c r="D146" s="124"/>
      <c r="E146" s="251" t="s">
        <v>7</v>
      </c>
      <c r="F146" s="233"/>
      <c r="G146" s="233"/>
      <c r="H146" s="233"/>
    </row>
    <row r="147" spans="1:8" ht="16.5" hidden="1" x14ac:dyDescent="0.2">
      <c r="A147" s="247">
        <v>2331</v>
      </c>
      <c r="B147" s="136" t="s">
        <v>63</v>
      </c>
      <c r="C147" s="125">
        <v>3</v>
      </c>
      <c r="D147" s="125">
        <v>1</v>
      </c>
      <c r="E147" s="251" t="s">
        <v>72</v>
      </c>
      <c r="F147" s="233"/>
      <c r="G147" s="233"/>
      <c r="H147" s="233"/>
    </row>
    <row r="148" spans="1:8" s="123" customFormat="1" ht="40.5" hidden="1" x14ac:dyDescent="0.2">
      <c r="A148" s="247"/>
      <c r="B148" s="136"/>
      <c r="C148" s="125"/>
      <c r="D148" s="125"/>
      <c r="E148" s="251" t="s">
        <v>522</v>
      </c>
      <c r="F148" s="245"/>
      <c r="G148" s="245"/>
      <c r="H148" s="245"/>
    </row>
    <row r="149" spans="1:8" s="61" customFormat="1" ht="17.25" hidden="1" customHeight="1" x14ac:dyDescent="0.2">
      <c r="A149" s="247">
        <v>2332</v>
      </c>
      <c r="B149" s="136" t="s">
        <v>63</v>
      </c>
      <c r="C149" s="125">
        <v>3</v>
      </c>
      <c r="D149" s="125">
        <v>2</v>
      </c>
      <c r="E149" s="251" t="s">
        <v>73</v>
      </c>
      <c r="F149" s="248"/>
      <c r="G149" s="248"/>
      <c r="H149" s="248"/>
    </row>
    <row r="150" spans="1:8" ht="40.5" hidden="1" x14ac:dyDescent="0.2">
      <c r="A150" s="247"/>
      <c r="B150" s="136"/>
      <c r="C150" s="125"/>
      <c r="D150" s="125"/>
      <c r="E150" s="251" t="s">
        <v>522</v>
      </c>
      <c r="F150" s="233"/>
      <c r="G150" s="233"/>
      <c r="H150" s="233"/>
    </row>
    <row r="151" spans="1:8" ht="16.5" hidden="1" x14ac:dyDescent="0.2">
      <c r="A151" s="247">
        <v>2340</v>
      </c>
      <c r="B151" s="130" t="s">
        <v>63</v>
      </c>
      <c r="C151" s="124">
        <v>4</v>
      </c>
      <c r="D151" s="124">
        <v>0</v>
      </c>
      <c r="E151" s="384" t="s">
        <v>74</v>
      </c>
      <c r="F151" s="233"/>
      <c r="G151" s="233"/>
      <c r="H151" s="233"/>
    </row>
    <row r="152" spans="1:8" ht="14.25" hidden="1" customHeight="1" x14ac:dyDescent="0.2">
      <c r="A152" s="247"/>
      <c r="B152" s="130"/>
      <c r="C152" s="124"/>
      <c r="D152" s="124"/>
      <c r="E152" s="251" t="s">
        <v>7</v>
      </c>
      <c r="F152" s="233"/>
      <c r="G152" s="233"/>
      <c r="H152" s="233"/>
    </row>
    <row r="153" spans="1:8" ht="16.5" hidden="1" x14ac:dyDescent="0.2">
      <c r="A153" s="247">
        <v>2341</v>
      </c>
      <c r="B153" s="136" t="s">
        <v>63</v>
      </c>
      <c r="C153" s="125">
        <v>4</v>
      </c>
      <c r="D153" s="125">
        <v>1</v>
      </c>
      <c r="E153" s="251" t="s">
        <v>74</v>
      </c>
      <c r="F153" s="233"/>
      <c r="G153" s="233"/>
      <c r="H153" s="233"/>
    </row>
    <row r="154" spans="1:8" ht="40.5" hidden="1" x14ac:dyDescent="0.2">
      <c r="A154" s="247"/>
      <c r="B154" s="136"/>
      <c r="C154" s="125"/>
      <c r="D154" s="125"/>
      <c r="E154" s="251" t="s">
        <v>522</v>
      </c>
      <c r="F154" s="233"/>
      <c r="G154" s="233"/>
      <c r="H154" s="233"/>
    </row>
    <row r="155" spans="1:8" ht="14.25" hidden="1" customHeight="1" x14ac:dyDescent="0.2">
      <c r="A155" s="247">
        <v>2350</v>
      </c>
      <c r="B155" s="130" t="s">
        <v>63</v>
      </c>
      <c r="C155" s="124">
        <v>5</v>
      </c>
      <c r="D155" s="124">
        <v>0</v>
      </c>
      <c r="E155" s="384" t="s">
        <v>75</v>
      </c>
      <c r="F155" s="233"/>
      <c r="G155" s="233"/>
      <c r="H155" s="233"/>
    </row>
    <row r="156" spans="1:8" ht="14.25" hidden="1" customHeight="1" x14ac:dyDescent="0.2">
      <c r="A156" s="247"/>
      <c r="B156" s="130"/>
      <c r="C156" s="124"/>
      <c r="D156" s="124"/>
      <c r="E156" s="251" t="s">
        <v>7</v>
      </c>
      <c r="F156" s="233"/>
      <c r="G156" s="233"/>
      <c r="H156" s="233"/>
    </row>
    <row r="157" spans="1:8" ht="16.5" hidden="1" x14ac:dyDescent="0.2">
      <c r="A157" s="247">
        <v>2351</v>
      </c>
      <c r="B157" s="136" t="s">
        <v>63</v>
      </c>
      <c r="C157" s="125">
        <v>5</v>
      </c>
      <c r="D157" s="125">
        <v>1</v>
      </c>
      <c r="E157" s="251" t="s">
        <v>76</v>
      </c>
      <c r="F157" s="233"/>
      <c r="G157" s="233"/>
      <c r="H157" s="233"/>
    </row>
    <row r="158" spans="1:8" ht="40.5" hidden="1" x14ac:dyDescent="0.2">
      <c r="A158" s="247"/>
      <c r="B158" s="136"/>
      <c r="C158" s="125"/>
      <c r="D158" s="125"/>
      <c r="E158" s="251" t="s">
        <v>522</v>
      </c>
      <c r="F158" s="233"/>
      <c r="G158" s="233"/>
      <c r="H158" s="233"/>
    </row>
    <row r="159" spans="1:8" ht="41.25" hidden="1" customHeight="1" x14ac:dyDescent="0.2">
      <c r="A159" s="247">
        <v>2360</v>
      </c>
      <c r="B159" s="130" t="s">
        <v>63</v>
      </c>
      <c r="C159" s="124">
        <v>6</v>
      </c>
      <c r="D159" s="124">
        <v>0</v>
      </c>
      <c r="E159" s="384" t="s">
        <v>77</v>
      </c>
      <c r="F159" s="233"/>
      <c r="G159" s="233"/>
      <c r="H159" s="233"/>
    </row>
    <row r="160" spans="1:8" ht="14.25" hidden="1" customHeight="1" x14ac:dyDescent="0.2">
      <c r="A160" s="247"/>
      <c r="B160" s="130"/>
      <c r="C160" s="124"/>
      <c r="D160" s="124"/>
      <c r="E160" s="251" t="s">
        <v>7</v>
      </c>
      <c r="F160" s="233"/>
      <c r="G160" s="233"/>
      <c r="H160" s="233"/>
    </row>
    <row r="161" spans="1:8" ht="40.5" hidden="1" x14ac:dyDescent="0.2">
      <c r="A161" s="247">
        <v>2361</v>
      </c>
      <c r="B161" s="136" t="s">
        <v>63</v>
      </c>
      <c r="C161" s="125">
        <v>6</v>
      </c>
      <c r="D161" s="125">
        <v>1</v>
      </c>
      <c r="E161" s="251" t="s">
        <v>77</v>
      </c>
      <c r="F161" s="233"/>
      <c r="G161" s="233"/>
      <c r="H161" s="233"/>
    </row>
    <row r="162" spans="1:8" ht="40.5" hidden="1" x14ac:dyDescent="0.2">
      <c r="A162" s="247"/>
      <c r="B162" s="136"/>
      <c r="C162" s="125"/>
      <c r="D162" s="125"/>
      <c r="E162" s="251" t="s">
        <v>522</v>
      </c>
      <c r="F162" s="233"/>
      <c r="G162" s="233"/>
      <c r="H162" s="233"/>
    </row>
    <row r="163" spans="1:8" ht="30.75" hidden="1" customHeight="1" x14ac:dyDescent="0.2">
      <c r="A163" s="247">
        <v>2370</v>
      </c>
      <c r="B163" s="130" t="s">
        <v>63</v>
      </c>
      <c r="C163" s="124">
        <v>7</v>
      </c>
      <c r="D163" s="124">
        <v>0</v>
      </c>
      <c r="E163" s="384" t="s">
        <v>79</v>
      </c>
      <c r="F163" s="233"/>
      <c r="G163" s="233"/>
      <c r="H163" s="233"/>
    </row>
    <row r="164" spans="1:8" ht="15.75" hidden="1" customHeight="1" x14ac:dyDescent="0.2">
      <c r="A164" s="247"/>
      <c r="B164" s="130"/>
      <c r="C164" s="124"/>
      <c r="D164" s="124"/>
      <c r="E164" s="251" t="s">
        <v>7</v>
      </c>
      <c r="F164" s="233"/>
      <c r="G164" s="233"/>
      <c r="H164" s="233"/>
    </row>
    <row r="165" spans="1:8" ht="27" hidden="1" customHeight="1" x14ac:dyDescent="0.2">
      <c r="A165" s="247">
        <v>2371</v>
      </c>
      <c r="B165" s="136" t="s">
        <v>63</v>
      </c>
      <c r="C165" s="125">
        <v>7</v>
      </c>
      <c r="D165" s="125">
        <v>1</v>
      </c>
      <c r="E165" s="251" t="s">
        <v>79</v>
      </c>
      <c r="F165" s="233"/>
      <c r="G165" s="233"/>
      <c r="H165" s="233"/>
    </row>
    <row r="166" spans="1:8" ht="40.5" hidden="1" x14ac:dyDescent="0.2">
      <c r="A166" s="247"/>
      <c r="B166" s="136"/>
      <c r="C166" s="125"/>
      <c r="D166" s="125"/>
      <c r="E166" s="251" t="s">
        <v>522</v>
      </c>
      <c r="F166" s="233"/>
      <c r="G166" s="233"/>
      <c r="H166" s="233"/>
    </row>
    <row r="167" spans="1:8" s="228" customFormat="1" ht="42" hidden="1" x14ac:dyDescent="0.2">
      <c r="A167" s="125">
        <v>2400</v>
      </c>
      <c r="B167" s="130" t="s">
        <v>80</v>
      </c>
      <c r="C167" s="124">
        <v>0</v>
      </c>
      <c r="D167" s="124">
        <v>0</v>
      </c>
      <c r="E167" s="244" t="s">
        <v>559</v>
      </c>
      <c r="F167" s="308">
        <f>+G167+H167</f>
        <v>-29766.983600000007</v>
      </c>
      <c r="G167" s="245">
        <f>+G169+G175+G187+G195+G203+G216+G220+G230+G239</f>
        <v>500</v>
      </c>
      <c r="H167" s="302">
        <f>+H169+H175+H187+H195+H203+H216+H220+H230+H239</f>
        <v>-30266.983600000007</v>
      </c>
    </row>
    <row r="168" spans="1:8" ht="12.75" hidden="1" customHeight="1" x14ac:dyDescent="0.2">
      <c r="A168" s="247"/>
      <c r="B168" s="130"/>
      <c r="C168" s="124"/>
      <c r="D168" s="124"/>
      <c r="E168" s="251" t="s">
        <v>2</v>
      </c>
      <c r="F168" s="233"/>
      <c r="G168" s="233"/>
      <c r="H168" s="233"/>
    </row>
    <row r="169" spans="1:8" ht="29.25" hidden="1" customHeight="1" x14ac:dyDescent="0.2">
      <c r="A169" s="247">
        <v>2410</v>
      </c>
      <c r="B169" s="130" t="s">
        <v>80</v>
      </c>
      <c r="C169" s="124">
        <v>1</v>
      </c>
      <c r="D169" s="124">
        <v>0</v>
      </c>
      <c r="E169" s="384" t="s">
        <v>82</v>
      </c>
      <c r="F169" s="233"/>
      <c r="G169" s="233"/>
      <c r="H169" s="233"/>
    </row>
    <row r="170" spans="1:8" ht="15" hidden="1" customHeight="1" x14ac:dyDescent="0.2">
      <c r="A170" s="247"/>
      <c r="B170" s="130"/>
      <c r="C170" s="124"/>
      <c r="D170" s="124"/>
      <c r="E170" s="251" t="s">
        <v>7</v>
      </c>
      <c r="F170" s="233"/>
      <c r="G170" s="233"/>
      <c r="H170" s="233"/>
    </row>
    <row r="171" spans="1:8" ht="27" hidden="1" x14ac:dyDescent="0.2">
      <c r="A171" s="247">
        <v>2411</v>
      </c>
      <c r="B171" s="136" t="s">
        <v>80</v>
      </c>
      <c r="C171" s="125">
        <v>1</v>
      </c>
      <c r="D171" s="125">
        <v>1</v>
      </c>
      <c r="E171" s="251" t="s">
        <v>83</v>
      </c>
      <c r="F171" s="233"/>
      <c r="G171" s="233"/>
      <c r="H171" s="233"/>
    </row>
    <row r="172" spans="1:8" ht="40.5" hidden="1" x14ac:dyDescent="0.2">
      <c r="A172" s="247"/>
      <c r="B172" s="136"/>
      <c r="C172" s="125"/>
      <c r="D172" s="125"/>
      <c r="E172" s="251" t="s">
        <v>522</v>
      </c>
      <c r="F172" s="233"/>
      <c r="G172" s="233"/>
      <c r="H172" s="233"/>
    </row>
    <row r="173" spans="1:8" s="123" customFormat="1" ht="27" hidden="1" x14ac:dyDescent="0.2">
      <c r="A173" s="247">
        <v>2412</v>
      </c>
      <c r="B173" s="136" t="s">
        <v>80</v>
      </c>
      <c r="C173" s="125">
        <v>1</v>
      </c>
      <c r="D173" s="125">
        <v>2</v>
      </c>
      <c r="E173" s="251" t="s">
        <v>84</v>
      </c>
      <c r="F173" s="245"/>
      <c r="G173" s="245"/>
      <c r="H173" s="245"/>
    </row>
    <row r="174" spans="1:8" ht="40.5" hidden="1" x14ac:dyDescent="0.2">
      <c r="A174" s="247"/>
      <c r="B174" s="136"/>
      <c r="C174" s="125"/>
      <c r="D174" s="125"/>
      <c r="E174" s="251" t="s">
        <v>522</v>
      </c>
      <c r="F174" s="233"/>
      <c r="G174" s="233"/>
      <c r="H174" s="233"/>
    </row>
    <row r="175" spans="1:8" ht="42.75" hidden="1" x14ac:dyDescent="0.2">
      <c r="A175" s="247">
        <v>2420</v>
      </c>
      <c r="B175" s="130" t="s">
        <v>80</v>
      </c>
      <c r="C175" s="124">
        <v>2</v>
      </c>
      <c r="D175" s="124">
        <v>0</v>
      </c>
      <c r="E175" s="384" t="s">
        <v>85</v>
      </c>
      <c r="F175" s="233">
        <f>+G175+H175</f>
        <v>15500</v>
      </c>
      <c r="G175" s="233">
        <f>+G177</f>
        <v>500</v>
      </c>
      <c r="H175" s="233">
        <f>+H184</f>
        <v>15000</v>
      </c>
    </row>
    <row r="176" spans="1:8" ht="15" hidden="1" customHeight="1" x14ac:dyDescent="0.2">
      <c r="A176" s="247"/>
      <c r="B176" s="130"/>
      <c r="C176" s="124"/>
      <c r="D176" s="124"/>
      <c r="E176" s="251" t="s">
        <v>7</v>
      </c>
      <c r="F176" s="233"/>
      <c r="G176" s="233"/>
      <c r="H176" s="233"/>
    </row>
    <row r="177" spans="1:8" s="357" customFormat="1" ht="17.25" hidden="1" customHeight="1" x14ac:dyDescent="0.2">
      <c r="A177" s="353">
        <v>2421</v>
      </c>
      <c r="B177" s="354" t="s">
        <v>80</v>
      </c>
      <c r="C177" s="355">
        <v>2</v>
      </c>
      <c r="D177" s="355">
        <v>1</v>
      </c>
      <c r="E177" s="386" t="s">
        <v>86</v>
      </c>
      <c r="F177" s="356">
        <f>+G177+H177</f>
        <v>500</v>
      </c>
      <c r="G177" s="356">
        <f>+G179</f>
        <v>500</v>
      </c>
      <c r="H177" s="356">
        <f>+H179</f>
        <v>0</v>
      </c>
    </row>
    <row r="178" spans="1:8" ht="40.5" hidden="1" x14ac:dyDescent="0.2">
      <c r="A178" s="247"/>
      <c r="B178" s="136"/>
      <c r="C178" s="125"/>
      <c r="D178" s="125"/>
      <c r="E178" s="251" t="s">
        <v>522</v>
      </c>
      <c r="F178" s="233"/>
      <c r="G178" s="233"/>
      <c r="H178" s="233"/>
    </row>
    <row r="179" spans="1:8" s="123" customFormat="1" ht="16.5" hidden="1" x14ac:dyDescent="0.2">
      <c r="A179" s="247"/>
      <c r="B179" s="136"/>
      <c r="C179" s="125"/>
      <c r="D179" s="125"/>
      <c r="E179" s="385" t="s">
        <v>549</v>
      </c>
      <c r="F179" s="233">
        <f>H179+G179</f>
        <v>500</v>
      </c>
      <c r="G179" s="233">
        <v>500</v>
      </c>
      <c r="H179" s="245"/>
    </row>
    <row r="180" spans="1:8" ht="17.25" hidden="1" customHeight="1" x14ac:dyDescent="0.2">
      <c r="A180" s="247">
        <v>2422</v>
      </c>
      <c r="B180" s="136" t="s">
        <v>80</v>
      </c>
      <c r="C180" s="125">
        <v>2</v>
      </c>
      <c r="D180" s="125">
        <v>2</v>
      </c>
      <c r="E180" s="251" t="s">
        <v>87</v>
      </c>
      <c r="F180" s="233"/>
      <c r="G180" s="233"/>
      <c r="H180" s="233"/>
    </row>
    <row r="181" spans="1:8" ht="40.5" hidden="1" x14ac:dyDescent="0.2">
      <c r="A181" s="247"/>
      <c r="B181" s="136"/>
      <c r="C181" s="125"/>
      <c r="D181" s="125"/>
      <c r="E181" s="251" t="s">
        <v>522</v>
      </c>
      <c r="F181" s="233"/>
      <c r="G181" s="233"/>
      <c r="H181" s="233"/>
    </row>
    <row r="182" spans="1:8" ht="17.25" hidden="1" customHeight="1" x14ac:dyDescent="0.2">
      <c r="A182" s="247">
        <v>2423</v>
      </c>
      <c r="B182" s="136" t="s">
        <v>80</v>
      </c>
      <c r="C182" s="125">
        <v>2</v>
      </c>
      <c r="D182" s="125">
        <v>3</v>
      </c>
      <c r="E182" s="251" t="s">
        <v>88</v>
      </c>
      <c r="F182" s="233"/>
      <c r="G182" s="233"/>
      <c r="H182" s="233"/>
    </row>
    <row r="183" spans="1:8" ht="40.5" hidden="1" x14ac:dyDescent="0.2">
      <c r="A183" s="247"/>
      <c r="B183" s="136"/>
      <c r="C183" s="125"/>
      <c r="D183" s="125"/>
      <c r="E183" s="251" t="s">
        <v>522</v>
      </c>
      <c r="F183" s="233"/>
      <c r="G183" s="233"/>
      <c r="H183" s="233"/>
    </row>
    <row r="184" spans="1:8" ht="18.75" hidden="1" customHeight="1" x14ac:dyDescent="0.2">
      <c r="A184" s="247">
        <v>2424</v>
      </c>
      <c r="B184" s="136" t="s">
        <v>80</v>
      </c>
      <c r="C184" s="125">
        <v>2</v>
      </c>
      <c r="D184" s="125">
        <v>4</v>
      </c>
      <c r="E184" s="251" t="s">
        <v>89</v>
      </c>
      <c r="F184" s="233">
        <f>+G184+H184</f>
        <v>15000</v>
      </c>
      <c r="G184" s="233"/>
      <c r="H184" s="233">
        <f>+H186</f>
        <v>15000</v>
      </c>
    </row>
    <row r="185" spans="1:8" ht="40.5" hidden="1" x14ac:dyDescent="0.2">
      <c r="A185" s="247"/>
      <c r="B185" s="136"/>
      <c r="C185" s="125"/>
      <c r="D185" s="125"/>
      <c r="E185" s="251" t="s">
        <v>522</v>
      </c>
      <c r="F185" s="233"/>
      <c r="G185" s="233"/>
      <c r="H185" s="233"/>
    </row>
    <row r="186" spans="1:8" s="123" customFormat="1" ht="16.5" hidden="1" customHeight="1" x14ac:dyDescent="0.2">
      <c r="A186" s="247"/>
      <c r="B186" s="136"/>
      <c r="C186" s="125"/>
      <c r="D186" s="125"/>
      <c r="E186" s="227" t="s">
        <v>556</v>
      </c>
      <c r="F186" s="233">
        <f>+G186+H186</f>
        <v>15000</v>
      </c>
      <c r="G186" s="307"/>
      <c r="H186" s="233">
        <v>15000</v>
      </c>
    </row>
    <row r="187" spans="1:8" ht="17.25" hidden="1" customHeight="1" x14ac:dyDescent="0.2">
      <c r="A187" s="247">
        <v>2430</v>
      </c>
      <c r="B187" s="130" t="s">
        <v>80</v>
      </c>
      <c r="C187" s="124">
        <v>3</v>
      </c>
      <c r="D187" s="124">
        <v>0</v>
      </c>
      <c r="E187" s="384" t="s">
        <v>90</v>
      </c>
      <c r="F187" s="233"/>
      <c r="G187" s="233"/>
      <c r="H187" s="233"/>
    </row>
    <row r="188" spans="1:8" ht="16.5" hidden="1" x14ac:dyDescent="0.2">
      <c r="A188" s="247"/>
      <c r="B188" s="130"/>
      <c r="C188" s="124"/>
      <c r="D188" s="124"/>
      <c r="E188" s="251" t="s">
        <v>7</v>
      </c>
      <c r="F188" s="233"/>
      <c r="G188" s="233"/>
      <c r="H188" s="233"/>
    </row>
    <row r="189" spans="1:8" ht="15" hidden="1" customHeight="1" x14ac:dyDescent="0.2">
      <c r="A189" s="247">
        <v>2431</v>
      </c>
      <c r="B189" s="136" t="s">
        <v>80</v>
      </c>
      <c r="C189" s="125">
        <v>3</v>
      </c>
      <c r="D189" s="125">
        <v>1</v>
      </c>
      <c r="E189" s="251" t="s">
        <v>91</v>
      </c>
      <c r="F189" s="233"/>
      <c r="G189" s="233"/>
      <c r="H189" s="233"/>
    </row>
    <row r="190" spans="1:8" ht="40.5" hidden="1" x14ac:dyDescent="0.2">
      <c r="A190" s="247"/>
      <c r="B190" s="136"/>
      <c r="C190" s="125"/>
      <c r="D190" s="125"/>
      <c r="E190" s="251" t="s">
        <v>522</v>
      </c>
      <c r="F190" s="233"/>
      <c r="G190" s="233"/>
      <c r="H190" s="233"/>
    </row>
    <row r="191" spans="1:8" ht="16.5" hidden="1" x14ac:dyDescent="0.2">
      <c r="A191" s="247">
        <v>2432</v>
      </c>
      <c r="B191" s="136" t="s">
        <v>80</v>
      </c>
      <c r="C191" s="125">
        <v>3</v>
      </c>
      <c r="D191" s="125">
        <v>2</v>
      </c>
      <c r="E191" s="251" t="s">
        <v>92</v>
      </c>
      <c r="F191" s="233"/>
      <c r="G191" s="233"/>
      <c r="H191" s="233"/>
    </row>
    <row r="192" spans="1:8" ht="40.5" hidden="1" x14ac:dyDescent="0.2">
      <c r="A192" s="247"/>
      <c r="B192" s="136"/>
      <c r="C192" s="125"/>
      <c r="D192" s="125"/>
      <c r="E192" s="251" t="s">
        <v>522</v>
      </c>
      <c r="F192" s="233"/>
      <c r="G192" s="233"/>
      <c r="H192" s="233"/>
    </row>
    <row r="193" spans="1:15" ht="16.5" hidden="1" x14ac:dyDescent="0.2">
      <c r="A193" s="247">
        <v>2433</v>
      </c>
      <c r="B193" s="136" t="s">
        <v>80</v>
      </c>
      <c r="C193" s="125">
        <v>3</v>
      </c>
      <c r="D193" s="125">
        <v>3</v>
      </c>
      <c r="E193" s="251" t="s">
        <v>93</v>
      </c>
      <c r="F193" s="233"/>
      <c r="G193" s="233"/>
      <c r="H193" s="233"/>
    </row>
    <row r="194" spans="1:15" ht="40.5" hidden="1" x14ac:dyDescent="0.2">
      <c r="A194" s="247"/>
      <c r="B194" s="136"/>
      <c r="C194" s="125"/>
      <c r="D194" s="125"/>
      <c r="E194" s="251" t="s">
        <v>522</v>
      </c>
      <c r="F194" s="233"/>
      <c r="G194" s="233"/>
      <c r="H194" s="233"/>
    </row>
    <row r="195" spans="1:15" s="123" customFormat="1" ht="27" hidden="1" customHeight="1" x14ac:dyDescent="0.2">
      <c r="A195" s="247">
        <v>2440</v>
      </c>
      <c r="B195" s="130" t="s">
        <v>80</v>
      </c>
      <c r="C195" s="124">
        <v>4</v>
      </c>
      <c r="D195" s="124">
        <v>0</v>
      </c>
      <c r="E195" s="384" t="s">
        <v>97</v>
      </c>
      <c r="F195" s="233"/>
      <c r="G195" s="245"/>
      <c r="H195" s="245"/>
    </row>
    <row r="196" spans="1:15" ht="12.75" hidden="1" customHeight="1" x14ac:dyDescent="0.2">
      <c r="A196" s="247"/>
      <c r="B196" s="130"/>
      <c r="C196" s="124"/>
      <c r="D196" s="124"/>
      <c r="E196" s="251" t="s">
        <v>7</v>
      </c>
      <c r="F196" s="233"/>
      <c r="G196" s="233"/>
      <c r="H196" s="233"/>
    </row>
    <row r="197" spans="1:15" ht="27" hidden="1" x14ac:dyDescent="0.2">
      <c r="A197" s="247">
        <v>2441</v>
      </c>
      <c r="B197" s="136" t="s">
        <v>80</v>
      </c>
      <c r="C197" s="125">
        <v>4</v>
      </c>
      <c r="D197" s="125">
        <v>1</v>
      </c>
      <c r="E197" s="251" t="s">
        <v>98</v>
      </c>
      <c r="F197" s="233"/>
      <c r="G197" s="233"/>
      <c r="H197" s="233"/>
    </row>
    <row r="198" spans="1:15" s="61" customFormat="1" ht="40.5" hidden="1" x14ac:dyDescent="0.2">
      <c r="A198" s="247"/>
      <c r="B198" s="136"/>
      <c r="C198" s="125"/>
      <c r="D198" s="125"/>
      <c r="E198" s="251" t="s">
        <v>522</v>
      </c>
      <c r="F198" s="248"/>
      <c r="G198" s="248"/>
      <c r="H198" s="248"/>
    </row>
    <row r="199" spans="1:15" s="123" customFormat="1" ht="16.5" hidden="1" x14ac:dyDescent="0.2">
      <c r="A199" s="247">
        <v>2442</v>
      </c>
      <c r="B199" s="136" t="s">
        <v>80</v>
      </c>
      <c r="C199" s="125">
        <v>4</v>
      </c>
      <c r="D199" s="125">
        <v>2</v>
      </c>
      <c r="E199" s="251" t="s">
        <v>99</v>
      </c>
      <c r="F199" s="245"/>
      <c r="G199" s="245"/>
      <c r="H199" s="245"/>
    </row>
    <row r="200" spans="1:15" ht="40.5" hidden="1" x14ac:dyDescent="0.2">
      <c r="A200" s="247"/>
      <c r="B200" s="136"/>
      <c r="C200" s="125"/>
      <c r="D200" s="125"/>
      <c r="E200" s="251" t="s">
        <v>522</v>
      </c>
      <c r="F200" s="233"/>
      <c r="G200" s="233"/>
      <c r="H200" s="233"/>
    </row>
    <row r="201" spans="1:15" ht="17.25" hidden="1" customHeight="1" x14ac:dyDescent="0.2">
      <c r="A201" s="247">
        <v>2443</v>
      </c>
      <c r="B201" s="136" t="s">
        <v>80</v>
      </c>
      <c r="C201" s="125">
        <v>4</v>
      </c>
      <c r="D201" s="125">
        <v>3</v>
      </c>
      <c r="E201" s="251" t="s">
        <v>100</v>
      </c>
      <c r="F201" s="233"/>
      <c r="G201" s="233"/>
      <c r="H201" s="233"/>
    </row>
    <row r="202" spans="1:15" ht="40.5" hidden="1" x14ac:dyDescent="0.2">
      <c r="A202" s="247"/>
      <c r="B202" s="136"/>
      <c r="C202" s="125"/>
      <c r="D202" s="125"/>
      <c r="E202" s="251" t="s">
        <v>522</v>
      </c>
      <c r="F202" s="233"/>
      <c r="G202" s="233"/>
      <c r="H202" s="233"/>
    </row>
    <row r="203" spans="1:15" ht="16.5" hidden="1" x14ac:dyDescent="0.2">
      <c r="A203" s="247">
        <v>2450</v>
      </c>
      <c r="B203" s="130" t="s">
        <v>80</v>
      </c>
      <c r="C203" s="124">
        <v>5</v>
      </c>
      <c r="D203" s="124">
        <v>0</v>
      </c>
      <c r="E203" s="384" t="s">
        <v>101</v>
      </c>
      <c r="F203" s="233">
        <f>+F207</f>
        <v>80000</v>
      </c>
      <c r="G203" s="233">
        <f>+G205</f>
        <v>0</v>
      </c>
      <c r="H203" s="233">
        <f>+H205</f>
        <v>80000</v>
      </c>
    </row>
    <row r="204" spans="1:15" ht="12" hidden="1" customHeight="1" x14ac:dyDescent="0.2">
      <c r="A204" s="247"/>
      <c r="B204" s="130"/>
      <c r="C204" s="124"/>
      <c r="D204" s="124"/>
      <c r="E204" s="251" t="s">
        <v>7</v>
      </c>
      <c r="F204" s="233"/>
      <c r="G204" s="233"/>
      <c r="H204" s="233"/>
    </row>
    <row r="205" spans="1:15" s="357" customFormat="1" ht="21.75" hidden="1" customHeight="1" x14ac:dyDescent="0.2">
      <c r="A205" s="353">
        <v>2451</v>
      </c>
      <c r="B205" s="354" t="s">
        <v>80</v>
      </c>
      <c r="C205" s="355">
        <v>5</v>
      </c>
      <c r="D205" s="355">
        <v>1</v>
      </c>
      <c r="E205" s="386" t="s">
        <v>102</v>
      </c>
      <c r="F205" s="356">
        <f>+G205+H205</f>
        <v>80000</v>
      </c>
      <c r="G205" s="356">
        <f>+G207</f>
        <v>0</v>
      </c>
      <c r="H205" s="356">
        <f>+H207</f>
        <v>80000</v>
      </c>
    </row>
    <row r="206" spans="1:15" ht="40.5" hidden="1" x14ac:dyDescent="0.2">
      <c r="A206" s="247"/>
      <c r="B206" s="136"/>
      <c r="C206" s="125"/>
      <c r="D206" s="125"/>
      <c r="E206" s="251" t="s">
        <v>522</v>
      </c>
      <c r="F206" s="233"/>
      <c r="G206" s="233"/>
      <c r="H206" s="233"/>
      <c r="J206" s="126"/>
    </row>
    <row r="207" spans="1:15" ht="16.5" hidden="1" x14ac:dyDescent="0.2">
      <c r="A207" s="247"/>
      <c r="B207" s="136"/>
      <c r="C207" s="125"/>
      <c r="D207" s="125"/>
      <c r="E207" s="251" t="s">
        <v>556</v>
      </c>
      <c r="F207" s="233">
        <f>+G207+H207</f>
        <v>80000</v>
      </c>
      <c r="G207" s="233"/>
      <c r="H207" s="233">
        <f>100000-20000</f>
        <v>80000</v>
      </c>
      <c r="J207" s="126"/>
      <c r="O207" s="231" t="e">
        <f>+H207-#REF!</f>
        <v>#REF!</v>
      </c>
    </row>
    <row r="208" spans="1:15" ht="16.5" hidden="1" x14ac:dyDescent="0.2">
      <c r="A208" s="247">
        <v>2452</v>
      </c>
      <c r="B208" s="136" t="s">
        <v>80</v>
      </c>
      <c r="C208" s="125">
        <v>5</v>
      </c>
      <c r="D208" s="125">
        <v>2</v>
      </c>
      <c r="E208" s="251" t="s">
        <v>103</v>
      </c>
      <c r="F208" s="233"/>
      <c r="G208" s="233"/>
      <c r="H208" s="233"/>
    </row>
    <row r="209" spans="1:15" ht="40.5" hidden="1" x14ac:dyDescent="0.2">
      <c r="A209" s="247"/>
      <c r="B209" s="136"/>
      <c r="C209" s="125"/>
      <c r="D209" s="125"/>
      <c r="E209" s="251" t="s">
        <v>522</v>
      </c>
      <c r="F209" s="233"/>
      <c r="G209" s="233"/>
      <c r="H209" s="233"/>
    </row>
    <row r="210" spans="1:15" ht="16.5" hidden="1" x14ac:dyDescent="0.2">
      <c r="A210" s="247">
        <v>2453</v>
      </c>
      <c r="B210" s="136" t="s">
        <v>80</v>
      </c>
      <c r="C210" s="125">
        <v>5</v>
      </c>
      <c r="D210" s="125">
        <v>3</v>
      </c>
      <c r="E210" s="251" t="s">
        <v>104</v>
      </c>
      <c r="F210" s="233"/>
      <c r="G210" s="233"/>
      <c r="H210" s="233"/>
    </row>
    <row r="211" spans="1:15" ht="40.5" hidden="1" x14ac:dyDescent="0.2">
      <c r="A211" s="247"/>
      <c r="B211" s="136"/>
      <c r="C211" s="125"/>
      <c r="D211" s="125"/>
      <c r="E211" s="251" t="s">
        <v>522</v>
      </c>
      <c r="F211" s="233"/>
      <c r="G211" s="233"/>
      <c r="H211" s="233"/>
    </row>
    <row r="212" spans="1:15" s="123" customFormat="1" ht="15" hidden="1" customHeight="1" x14ac:dyDescent="0.2">
      <c r="A212" s="247">
        <v>2454</v>
      </c>
      <c r="B212" s="136" t="s">
        <v>80</v>
      </c>
      <c r="C212" s="125">
        <v>5</v>
      </c>
      <c r="D212" s="125">
        <v>4</v>
      </c>
      <c r="E212" s="251" t="s">
        <v>105</v>
      </c>
      <c r="F212" s="245"/>
      <c r="G212" s="245"/>
      <c r="H212" s="245"/>
      <c r="N212" s="127"/>
      <c r="O212" s="127"/>
    </row>
    <row r="213" spans="1:15" ht="40.5" hidden="1" x14ac:dyDescent="0.2">
      <c r="A213" s="247"/>
      <c r="B213" s="136"/>
      <c r="C213" s="125"/>
      <c r="D213" s="125"/>
      <c r="E213" s="251" t="s">
        <v>522</v>
      </c>
      <c r="F213" s="233"/>
      <c r="G213" s="233"/>
      <c r="H213" s="233"/>
      <c r="N213" s="128"/>
      <c r="O213" s="128"/>
    </row>
    <row r="214" spans="1:15" s="123" customFormat="1" ht="16.5" hidden="1" x14ac:dyDescent="0.2">
      <c r="A214" s="247">
        <v>2455</v>
      </c>
      <c r="B214" s="136" t="s">
        <v>80</v>
      </c>
      <c r="C214" s="125">
        <v>5</v>
      </c>
      <c r="D214" s="125">
        <v>5</v>
      </c>
      <c r="E214" s="251" t="s">
        <v>106</v>
      </c>
      <c r="F214" s="245"/>
      <c r="G214" s="245"/>
      <c r="H214" s="245"/>
    </row>
    <row r="215" spans="1:15" ht="40.5" hidden="1" x14ac:dyDescent="0.2">
      <c r="A215" s="247"/>
      <c r="B215" s="136"/>
      <c r="C215" s="125"/>
      <c r="D215" s="125"/>
      <c r="E215" s="251" t="s">
        <v>522</v>
      </c>
      <c r="F215" s="233"/>
      <c r="G215" s="233"/>
      <c r="H215" s="233"/>
    </row>
    <row r="216" spans="1:15" s="123" customFormat="1" ht="12" hidden="1" customHeight="1" x14ac:dyDescent="0.2">
      <c r="A216" s="247">
        <v>2460</v>
      </c>
      <c r="B216" s="130" t="s">
        <v>80</v>
      </c>
      <c r="C216" s="124">
        <v>6</v>
      </c>
      <c r="D216" s="124">
        <v>0</v>
      </c>
      <c r="E216" s="384" t="s">
        <v>107</v>
      </c>
      <c r="F216" s="245"/>
      <c r="G216" s="245"/>
      <c r="H216" s="245"/>
    </row>
    <row r="217" spans="1:15" ht="13.5" hidden="1" customHeight="1" x14ac:dyDescent="0.2">
      <c r="A217" s="247"/>
      <c r="B217" s="130"/>
      <c r="C217" s="124"/>
      <c r="D217" s="124"/>
      <c r="E217" s="251" t="s">
        <v>7</v>
      </c>
      <c r="F217" s="233"/>
      <c r="G217" s="233"/>
      <c r="H217" s="233"/>
    </row>
    <row r="218" spans="1:15" ht="15" hidden="1" customHeight="1" x14ac:dyDescent="0.2">
      <c r="A218" s="247">
        <v>2461</v>
      </c>
      <c r="B218" s="136" t="s">
        <v>80</v>
      </c>
      <c r="C218" s="125">
        <v>6</v>
      </c>
      <c r="D218" s="125">
        <v>1</v>
      </c>
      <c r="E218" s="251" t="s">
        <v>108</v>
      </c>
      <c r="F218" s="233"/>
      <c r="G218" s="233"/>
      <c r="H218" s="233"/>
      <c r="J218" s="129"/>
    </row>
    <row r="219" spans="1:15" ht="40.5" hidden="1" x14ac:dyDescent="0.2">
      <c r="A219" s="247"/>
      <c r="B219" s="136"/>
      <c r="C219" s="125"/>
      <c r="D219" s="125"/>
      <c r="E219" s="251" t="s">
        <v>522</v>
      </c>
      <c r="F219" s="233"/>
      <c r="G219" s="233"/>
      <c r="H219" s="233"/>
    </row>
    <row r="220" spans="1:15" ht="18" hidden="1" customHeight="1" x14ac:dyDescent="0.2">
      <c r="A220" s="247">
        <v>2470</v>
      </c>
      <c r="B220" s="130" t="s">
        <v>80</v>
      </c>
      <c r="C220" s="124">
        <v>7</v>
      </c>
      <c r="D220" s="124">
        <v>0</v>
      </c>
      <c r="E220" s="384" t="s">
        <v>109</v>
      </c>
      <c r="F220" s="233"/>
      <c r="G220" s="233"/>
      <c r="H220" s="233"/>
    </row>
    <row r="221" spans="1:15" ht="18" hidden="1" customHeight="1" x14ac:dyDescent="0.2">
      <c r="A221" s="247"/>
      <c r="B221" s="130"/>
      <c r="C221" s="124"/>
      <c r="D221" s="124"/>
      <c r="E221" s="251" t="s">
        <v>7</v>
      </c>
      <c r="F221" s="233"/>
      <c r="G221" s="233"/>
      <c r="H221" s="233"/>
    </row>
    <row r="222" spans="1:15" s="123" customFormat="1" ht="27" hidden="1" x14ac:dyDescent="0.2">
      <c r="A222" s="247">
        <v>2471</v>
      </c>
      <c r="B222" s="136" t="s">
        <v>80</v>
      </c>
      <c r="C222" s="125">
        <v>7</v>
      </c>
      <c r="D222" s="125">
        <v>1</v>
      </c>
      <c r="E222" s="251" t="s">
        <v>110</v>
      </c>
      <c r="F222" s="245"/>
      <c r="G222" s="245"/>
      <c r="H222" s="245"/>
    </row>
    <row r="223" spans="1:15" ht="40.5" hidden="1" x14ac:dyDescent="0.2">
      <c r="A223" s="247"/>
      <c r="B223" s="136"/>
      <c r="C223" s="125"/>
      <c r="D223" s="125"/>
      <c r="E223" s="251" t="s">
        <v>522</v>
      </c>
      <c r="F223" s="233"/>
      <c r="G223" s="233"/>
      <c r="H223" s="233"/>
    </row>
    <row r="224" spans="1:15" ht="17.25" hidden="1" customHeight="1" x14ac:dyDescent="0.2">
      <c r="A224" s="247">
        <v>2472</v>
      </c>
      <c r="B224" s="136" t="s">
        <v>80</v>
      </c>
      <c r="C224" s="125">
        <v>7</v>
      </c>
      <c r="D224" s="125">
        <v>2</v>
      </c>
      <c r="E224" s="251" t="s">
        <v>111</v>
      </c>
      <c r="F224" s="233"/>
      <c r="G224" s="233"/>
      <c r="H224" s="233"/>
    </row>
    <row r="225" spans="1:8" ht="40.5" hidden="1" x14ac:dyDescent="0.2">
      <c r="A225" s="247"/>
      <c r="B225" s="136"/>
      <c r="C225" s="125"/>
      <c r="D225" s="125"/>
      <c r="E225" s="251" t="s">
        <v>522</v>
      </c>
      <c r="F225" s="233"/>
      <c r="G225" s="233"/>
      <c r="H225" s="233"/>
    </row>
    <row r="226" spans="1:8" ht="15" hidden="1" customHeight="1" x14ac:dyDescent="0.2">
      <c r="A226" s="247">
        <v>2473</v>
      </c>
      <c r="B226" s="136" t="s">
        <v>80</v>
      </c>
      <c r="C226" s="125">
        <v>7</v>
      </c>
      <c r="D226" s="125">
        <v>3</v>
      </c>
      <c r="E226" s="251" t="s">
        <v>112</v>
      </c>
      <c r="F226" s="233"/>
      <c r="G226" s="233"/>
      <c r="H226" s="233"/>
    </row>
    <row r="227" spans="1:8" ht="40.5" hidden="1" x14ac:dyDescent="0.2">
      <c r="A227" s="247"/>
      <c r="B227" s="136"/>
      <c r="C227" s="125"/>
      <c r="D227" s="125"/>
      <c r="E227" s="251" t="s">
        <v>522</v>
      </c>
      <c r="F227" s="233"/>
      <c r="G227" s="233"/>
      <c r="H227" s="233"/>
    </row>
    <row r="228" spans="1:8" ht="16.5" hidden="1" x14ac:dyDescent="0.2">
      <c r="A228" s="247">
        <v>2474</v>
      </c>
      <c r="B228" s="136" t="s">
        <v>80</v>
      </c>
      <c r="C228" s="125">
        <v>7</v>
      </c>
      <c r="D228" s="125">
        <v>4</v>
      </c>
      <c r="E228" s="251" t="s">
        <v>113</v>
      </c>
      <c r="F228" s="233"/>
      <c r="G228" s="233"/>
      <c r="H228" s="233"/>
    </row>
    <row r="229" spans="1:8" ht="40.5" hidden="1" x14ac:dyDescent="0.2">
      <c r="A229" s="247"/>
      <c r="B229" s="136"/>
      <c r="C229" s="125"/>
      <c r="D229" s="125"/>
      <c r="E229" s="251" t="s">
        <v>522</v>
      </c>
      <c r="F229" s="233"/>
      <c r="G229" s="233"/>
      <c r="H229" s="233"/>
    </row>
    <row r="230" spans="1:8" ht="29.25" hidden="1" customHeight="1" x14ac:dyDescent="0.2">
      <c r="A230" s="247">
        <v>2480</v>
      </c>
      <c r="B230" s="130" t="s">
        <v>80</v>
      </c>
      <c r="C230" s="124">
        <v>8</v>
      </c>
      <c r="D230" s="124">
        <v>0</v>
      </c>
      <c r="E230" s="384" t="s">
        <v>114</v>
      </c>
      <c r="F230" s="233"/>
      <c r="G230" s="233"/>
      <c r="H230" s="233"/>
    </row>
    <row r="231" spans="1:8" ht="16.5" hidden="1" x14ac:dyDescent="0.2">
      <c r="A231" s="247"/>
      <c r="B231" s="130"/>
      <c r="C231" s="124"/>
      <c r="D231" s="124"/>
      <c r="E231" s="251" t="s">
        <v>7</v>
      </c>
      <c r="F231" s="233"/>
      <c r="G231" s="233"/>
      <c r="H231" s="233"/>
    </row>
    <row r="232" spans="1:8" s="123" customFormat="1" ht="40.5" hidden="1" x14ac:dyDescent="0.2">
      <c r="A232" s="247">
        <v>2481</v>
      </c>
      <c r="B232" s="136" t="s">
        <v>80</v>
      </c>
      <c r="C232" s="125">
        <v>8</v>
      </c>
      <c r="D232" s="125">
        <v>1</v>
      </c>
      <c r="E232" s="251" t="s">
        <v>115</v>
      </c>
      <c r="F232" s="245"/>
      <c r="G232" s="245"/>
      <c r="H232" s="245"/>
    </row>
    <row r="233" spans="1:8" ht="40.5" hidden="1" x14ac:dyDescent="0.2">
      <c r="A233" s="247"/>
      <c r="B233" s="136"/>
      <c r="C233" s="125"/>
      <c r="D233" s="125"/>
      <c r="E233" s="251" t="s">
        <v>522</v>
      </c>
      <c r="F233" s="233"/>
      <c r="G233" s="233"/>
      <c r="H233" s="233"/>
    </row>
    <row r="234" spans="1:8" s="123" customFormat="1" ht="42.75" hidden="1" customHeight="1" x14ac:dyDescent="0.2">
      <c r="A234" s="247">
        <v>2482</v>
      </c>
      <c r="B234" s="136" t="s">
        <v>80</v>
      </c>
      <c r="C234" s="125">
        <v>8</v>
      </c>
      <c r="D234" s="125">
        <v>2</v>
      </c>
      <c r="E234" s="251" t="s">
        <v>116</v>
      </c>
      <c r="F234" s="245"/>
      <c r="G234" s="245"/>
      <c r="H234" s="245"/>
    </row>
    <row r="235" spans="1:8" s="123" customFormat="1" ht="27" hidden="1" x14ac:dyDescent="0.2">
      <c r="A235" s="247">
        <v>2483</v>
      </c>
      <c r="B235" s="136" t="s">
        <v>80</v>
      </c>
      <c r="C235" s="125">
        <v>8</v>
      </c>
      <c r="D235" s="125">
        <v>3</v>
      </c>
      <c r="E235" s="251" t="s">
        <v>117</v>
      </c>
      <c r="F235" s="245"/>
      <c r="G235" s="245"/>
      <c r="H235" s="245"/>
    </row>
    <row r="236" spans="1:8" ht="41.25" hidden="1" customHeight="1" x14ac:dyDescent="0.2">
      <c r="A236" s="247"/>
      <c r="B236" s="136"/>
      <c r="C236" s="125"/>
      <c r="D236" s="125"/>
      <c r="E236" s="251" t="s">
        <v>522</v>
      </c>
      <c r="F236" s="233"/>
      <c r="G236" s="233"/>
      <c r="H236" s="233"/>
    </row>
    <row r="237" spans="1:8" ht="39.75" hidden="1" customHeight="1" x14ac:dyDescent="0.2">
      <c r="A237" s="247">
        <v>2484</v>
      </c>
      <c r="B237" s="136" t="s">
        <v>80</v>
      </c>
      <c r="C237" s="125">
        <v>8</v>
      </c>
      <c r="D237" s="125">
        <v>4</v>
      </c>
      <c r="E237" s="251" t="s">
        <v>118</v>
      </c>
      <c r="F237" s="233"/>
      <c r="G237" s="233"/>
      <c r="H237" s="233"/>
    </row>
    <row r="238" spans="1:8" ht="42" hidden="1" customHeight="1" x14ac:dyDescent="0.2">
      <c r="A238" s="247"/>
      <c r="B238" s="136"/>
      <c r="C238" s="125"/>
      <c r="D238" s="125"/>
      <c r="E238" s="251" t="s">
        <v>522</v>
      </c>
      <c r="F238" s="233"/>
      <c r="G238" s="233"/>
      <c r="H238" s="233"/>
    </row>
    <row r="239" spans="1:8" ht="29.25" hidden="1" customHeight="1" x14ac:dyDescent="0.2">
      <c r="A239" s="247">
        <v>2490</v>
      </c>
      <c r="B239" s="130" t="s">
        <v>80</v>
      </c>
      <c r="C239" s="124">
        <v>9</v>
      </c>
      <c r="D239" s="124">
        <v>0</v>
      </c>
      <c r="E239" s="384" t="s">
        <v>123</v>
      </c>
      <c r="F239" s="302">
        <f>+H239</f>
        <v>-125266.98360000001</v>
      </c>
      <c r="G239" s="302"/>
      <c r="H239" s="308">
        <f>+H241</f>
        <v>-125266.98360000001</v>
      </c>
    </row>
    <row r="240" spans="1:8" ht="16.5" hidden="1" x14ac:dyDescent="0.2">
      <c r="A240" s="247"/>
      <c r="B240" s="130"/>
      <c r="C240" s="124"/>
      <c r="D240" s="124"/>
      <c r="E240" s="251" t="s">
        <v>7</v>
      </c>
      <c r="F240" s="233"/>
      <c r="G240" s="233"/>
      <c r="H240" s="233"/>
    </row>
    <row r="241" spans="1:16" ht="27" hidden="1" customHeight="1" x14ac:dyDescent="0.2">
      <c r="A241" s="247">
        <v>2491</v>
      </c>
      <c r="B241" s="136" t="s">
        <v>80</v>
      </c>
      <c r="C241" s="125">
        <v>9</v>
      </c>
      <c r="D241" s="125">
        <v>1</v>
      </c>
      <c r="E241" s="251" t="s">
        <v>123</v>
      </c>
      <c r="F241" s="375">
        <f>+H241</f>
        <v>-125266.98360000001</v>
      </c>
      <c r="G241" s="233"/>
      <c r="H241" s="374">
        <v>-125266.98360000001</v>
      </c>
    </row>
    <row r="242" spans="1:16" ht="43.5" hidden="1" customHeight="1" x14ac:dyDescent="0.2">
      <c r="A242" s="247"/>
      <c r="B242" s="136"/>
      <c r="C242" s="125"/>
      <c r="D242" s="125"/>
      <c r="E242" s="251" t="s">
        <v>522</v>
      </c>
      <c r="F242" s="233"/>
      <c r="G242" s="233"/>
      <c r="H242" s="233"/>
    </row>
    <row r="243" spans="1:16" s="123" customFormat="1" ht="56.25" hidden="1" customHeight="1" x14ac:dyDescent="0.2">
      <c r="A243" s="125">
        <v>2500</v>
      </c>
      <c r="B243" s="130" t="s">
        <v>124</v>
      </c>
      <c r="C243" s="124">
        <v>0</v>
      </c>
      <c r="D243" s="124">
        <v>0</v>
      </c>
      <c r="E243" s="244" t="s">
        <v>560</v>
      </c>
      <c r="F243" s="245">
        <f>+G243+H243</f>
        <v>351654</v>
      </c>
      <c r="G243" s="245">
        <f>+G245+G264</f>
        <v>169154</v>
      </c>
      <c r="H243" s="245">
        <f>+H245+H264</f>
        <v>182500</v>
      </c>
      <c r="O243" s="318">
        <f>+H243+H291+H203+H22</f>
        <v>326500</v>
      </c>
    </row>
    <row r="244" spans="1:16" ht="16.5" hidden="1" x14ac:dyDescent="0.2">
      <c r="A244" s="247"/>
      <c r="B244" s="130"/>
      <c r="C244" s="124"/>
      <c r="D244" s="124"/>
      <c r="E244" s="251" t="s">
        <v>2</v>
      </c>
      <c r="F244" s="233"/>
      <c r="G244" s="233"/>
      <c r="H244" s="233"/>
    </row>
    <row r="245" spans="1:16" ht="15" hidden="1" customHeight="1" x14ac:dyDescent="0.2">
      <c r="A245" s="247">
        <v>2510</v>
      </c>
      <c r="B245" s="130" t="s">
        <v>124</v>
      </c>
      <c r="C245" s="124">
        <v>1</v>
      </c>
      <c r="D245" s="124">
        <v>0</v>
      </c>
      <c r="E245" s="384" t="s">
        <v>126</v>
      </c>
      <c r="F245" s="302">
        <f>+F247</f>
        <v>277000</v>
      </c>
      <c r="G245" s="245">
        <f>+G247</f>
        <v>155500</v>
      </c>
      <c r="H245" s="245">
        <f>+H247</f>
        <v>121500</v>
      </c>
    </row>
    <row r="246" spans="1:16" ht="15" hidden="1" customHeight="1" x14ac:dyDescent="0.2">
      <c r="A246" s="247"/>
      <c r="B246" s="130"/>
      <c r="C246" s="124"/>
      <c r="D246" s="124"/>
      <c r="E246" s="251" t="s">
        <v>7</v>
      </c>
      <c r="F246" s="233"/>
      <c r="G246" s="233"/>
      <c r="H246" s="233"/>
    </row>
    <row r="247" spans="1:16" ht="15.75" hidden="1" customHeight="1" x14ac:dyDescent="0.2">
      <c r="A247" s="247">
        <v>2511</v>
      </c>
      <c r="B247" s="136" t="s">
        <v>124</v>
      </c>
      <c r="C247" s="125">
        <v>1</v>
      </c>
      <c r="D247" s="125">
        <v>1</v>
      </c>
      <c r="E247" s="251" t="s">
        <v>126</v>
      </c>
      <c r="F247" s="307">
        <f>+G247+H247</f>
        <v>277000</v>
      </c>
      <c r="G247" s="233">
        <f>+G249+G250+G251+G252+G253+G254+G255+G256+G257+G258+G259+G260+G261+G262</f>
        <v>155500</v>
      </c>
      <c r="H247" s="233">
        <f>+H258+H259+H260+H261+H262+H263</f>
        <v>121500</v>
      </c>
    </row>
    <row r="248" spans="1:16" ht="40.5" hidden="1" x14ac:dyDescent="0.2">
      <c r="A248" s="247"/>
      <c r="B248" s="136"/>
      <c r="C248" s="125"/>
      <c r="D248" s="125"/>
      <c r="E248" s="251" t="s">
        <v>522</v>
      </c>
      <c r="F248" s="233"/>
      <c r="G248" s="233"/>
      <c r="H248" s="233"/>
      <c r="K248" s="128"/>
    </row>
    <row r="249" spans="1:16" ht="13.5" hidden="1" customHeight="1" x14ac:dyDescent="0.2">
      <c r="A249" s="247"/>
      <c r="B249" s="136"/>
      <c r="C249" s="125"/>
      <c r="D249" s="125"/>
      <c r="E249" s="251" t="s">
        <v>523</v>
      </c>
      <c r="F249" s="233">
        <f t="shared" ref="F249:F262" si="2">H249+G249</f>
        <v>65000</v>
      </c>
      <c r="G249" s="233">
        <v>65000</v>
      </c>
      <c r="H249" s="233"/>
      <c r="O249" s="113">
        <f>63.3-58</f>
        <v>5.2999999999999972</v>
      </c>
      <c r="P249" s="113">
        <f>63300-5300</f>
        <v>58000</v>
      </c>
    </row>
    <row r="250" spans="1:16" ht="16.5" hidden="1" customHeight="1" x14ac:dyDescent="0.2">
      <c r="A250" s="247"/>
      <c r="B250" s="136"/>
      <c r="C250" s="125"/>
      <c r="D250" s="125"/>
      <c r="E250" s="251" t="s">
        <v>525</v>
      </c>
      <c r="F250" s="233">
        <f t="shared" si="2"/>
        <v>6000</v>
      </c>
      <c r="G250" s="233">
        <v>6000</v>
      </c>
      <c r="H250" s="233"/>
      <c r="O250" s="113">
        <f>1200*12</f>
        <v>14400</v>
      </c>
    </row>
    <row r="251" spans="1:16" ht="16.5" hidden="1" x14ac:dyDescent="0.2">
      <c r="A251" s="247"/>
      <c r="B251" s="136"/>
      <c r="C251" s="125"/>
      <c r="D251" s="125"/>
      <c r="E251" s="251" t="s">
        <v>528</v>
      </c>
      <c r="F251" s="233">
        <f t="shared" si="2"/>
        <v>65100</v>
      </c>
      <c r="G251" s="233">
        <v>65100</v>
      </c>
      <c r="H251" s="233"/>
      <c r="O251" s="113">
        <v>64500</v>
      </c>
    </row>
    <row r="252" spans="1:16" ht="16.5" hidden="1" x14ac:dyDescent="0.2">
      <c r="A252" s="247"/>
      <c r="B252" s="136"/>
      <c r="C252" s="125"/>
      <c r="D252" s="125"/>
      <c r="E252" s="251" t="s">
        <v>561</v>
      </c>
      <c r="F252" s="233">
        <f t="shared" si="2"/>
        <v>6300</v>
      </c>
      <c r="G252" s="233">
        <v>6300</v>
      </c>
      <c r="H252" s="233"/>
    </row>
    <row r="253" spans="1:16" ht="16.5" hidden="1" x14ac:dyDescent="0.2">
      <c r="A253" s="247"/>
      <c r="B253" s="136"/>
      <c r="C253" s="125"/>
      <c r="D253" s="125"/>
      <c r="E253" s="251" t="s">
        <v>533</v>
      </c>
      <c r="F253" s="233">
        <f t="shared" si="2"/>
        <v>0</v>
      </c>
      <c r="G253" s="233">
        <v>0</v>
      </c>
      <c r="H253" s="233"/>
    </row>
    <row r="254" spans="1:16" ht="16.5" hidden="1" x14ac:dyDescent="0.2">
      <c r="A254" s="247"/>
      <c r="B254" s="136"/>
      <c r="C254" s="125"/>
      <c r="D254" s="125"/>
      <c r="E254" s="251" t="s">
        <v>539</v>
      </c>
      <c r="F254" s="233">
        <f t="shared" si="2"/>
        <v>0</v>
      </c>
      <c r="G254" s="233">
        <v>0</v>
      </c>
      <c r="H254" s="233"/>
    </row>
    <row r="255" spans="1:16" ht="16.5" hidden="1" x14ac:dyDescent="0.2">
      <c r="A255" s="247"/>
      <c r="B255" s="136"/>
      <c r="C255" s="125"/>
      <c r="D255" s="125"/>
      <c r="E255" s="251" t="s">
        <v>540</v>
      </c>
      <c r="F255" s="233">
        <f t="shared" si="2"/>
        <v>3000</v>
      </c>
      <c r="G255" s="233">
        <v>3000</v>
      </c>
      <c r="H255" s="233"/>
    </row>
    <row r="256" spans="1:16" ht="20.25" hidden="1" customHeight="1" x14ac:dyDescent="0.2">
      <c r="A256" s="247"/>
      <c r="B256" s="136"/>
      <c r="C256" s="125"/>
      <c r="D256" s="125"/>
      <c r="E256" s="251" t="s">
        <v>542</v>
      </c>
      <c r="F256" s="233">
        <f t="shared" si="2"/>
        <v>10000</v>
      </c>
      <c r="G256" s="233">
        <v>10000</v>
      </c>
      <c r="H256" s="233"/>
    </row>
    <row r="257" spans="1:15" ht="18" hidden="1" customHeight="1" x14ac:dyDescent="0.2">
      <c r="A257" s="247"/>
      <c r="B257" s="136"/>
      <c r="C257" s="125"/>
      <c r="D257" s="125"/>
      <c r="E257" s="251" t="s">
        <v>543</v>
      </c>
      <c r="F257" s="233">
        <f t="shared" si="2"/>
        <v>100</v>
      </c>
      <c r="G257" s="233">
        <v>100</v>
      </c>
      <c r="H257" s="233"/>
    </row>
    <row r="258" spans="1:15" ht="17.25" hidden="1" customHeight="1" x14ac:dyDescent="0.2">
      <c r="A258" s="247"/>
      <c r="B258" s="136"/>
      <c r="C258" s="125"/>
      <c r="D258" s="125"/>
      <c r="E258" s="227" t="s">
        <v>556</v>
      </c>
      <c r="F258" s="233">
        <f t="shared" si="2"/>
        <v>121500</v>
      </c>
      <c r="G258" s="233"/>
      <c r="H258" s="307">
        <f>101500+20000</f>
        <v>121500</v>
      </c>
      <c r="J258" s="160"/>
      <c r="M258" s="231">
        <f>+H258+H272+H312+H427</f>
        <v>196500</v>
      </c>
      <c r="N258" s="113">
        <v>663279.64</v>
      </c>
      <c r="O258" s="113">
        <f>200-175</f>
        <v>25</v>
      </c>
    </row>
    <row r="259" spans="1:15" ht="16.5" hidden="1" x14ac:dyDescent="0.2">
      <c r="A259" s="247"/>
      <c r="B259" s="136"/>
      <c r="C259" s="125"/>
      <c r="D259" s="125"/>
      <c r="E259" s="251" t="s">
        <v>562</v>
      </c>
      <c r="F259" s="233">
        <f t="shared" si="2"/>
        <v>0</v>
      </c>
      <c r="G259" s="233"/>
      <c r="H259" s="233"/>
    </row>
    <row r="260" spans="1:15" ht="16.5" hidden="1" x14ac:dyDescent="0.2">
      <c r="A260" s="247"/>
      <c r="B260" s="136"/>
      <c r="C260" s="125"/>
      <c r="D260" s="125"/>
      <c r="E260" s="251" t="s">
        <v>544</v>
      </c>
      <c r="F260" s="233">
        <f t="shared" si="2"/>
        <v>0</v>
      </c>
      <c r="G260" s="249"/>
      <c r="H260" s="233"/>
    </row>
    <row r="261" spans="1:15" ht="16.5" hidden="1" x14ac:dyDescent="0.2">
      <c r="A261" s="247"/>
      <c r="B261" s="136"/>
      <c r="C261" s="125"/>
      <c r="D261" s="125"/>
      <c r="E261" s="227" t="s">
        <v>555</v>
      </c>
      <c r="F261" s="233">
        <f t="shared" si="2"/>
        <v>0</v>
      </c>
      <c r="G261" s="249"/>
      <c r="H261" s="233"/>
    </row>
    <row r="262" spans="1:15" ht="30" hidden="1" customHeight="1" x14ac:dyDescent="0.2">
      <c r="A262" s="247"/>
      <c r="B262" s="136"/>
      <c r="C262" s="125"/>
      <c r="D262" s="125"/>
      <c r="E262" s="251" t="s">
        <v>563</v>
      </c>
      <c r="F262" s="233">
        <f t="shared" si="2"/>
        <v>0</v>
      </c>
      <c r="G262" s="249"/>
      <c r="H262" s="233"/>
    </row>
    <row r="263" spans="1:15" ht="16.5" hidden="1" x14ac:dyDescent="0.2">
      <c r="A263" s="247"/>
      <c r="B263" s="136"/>
      <c r="C263" s="125"/>
      <c r="D263" s="125"/>
      <c r="E263" s="227" t="s">
        <v>555</v>
      </c>
      <c r="F263" s="233">
        <f>+H263</f>
        <v>0</v>
      </c>
      <c r="G263" s="249"/>
      <c r="H263" s="233"/>
    </row>
    <row r="264" spans="1:15" ht="15" hidden="1" customHeight="1" x14ac:dyDescent="0.2">
      <c r="A264" s="247">
        <v>2520</v>
      </c>
      <c r="B264" s="130" t="s">
        <v>124</v>
      </c>
      <c r="C264" s="124">
        <v>2</v>
      </c>
      <c r="D264" s="124">
        <v>0</v>
      </c>
      <c r="E264" s="384" t="s">
        <v>127</v>
      </c>
      <c r="F264" s="358">
        <f>H264+G264</f>
        <v>74654</v>
      </c>
      <c r="G264" s="358">
        <f>+G266</f>
        <v>13654</v>
      </c>
      <c r="H264" s="358">
        <f>+H272+H273+H274</f>
        <v>61000</v>
      </c>
    </row>
    <row r="265" spans="1:15" ht="16.5" hidden="1" x14ac:dyDescent="0.2">
      <c r="A265" s="247"/>
      <c r="B265" s="130"/>
      <c r="C265" s="124"/>
      <c r="D265" s="124"/>
      <c r="E265" s="251" t="s">
        <v>7</v>
      </c>
      <c r="F265" s="233"/>
      <c r="G265" s="233"/>
      <c r="H265" s="233"/>
    </row>
    <row r="266" spans="1:15" s="123" customFormat="1" ht="15" hidden="1" customHeight="1" x14ac:dyDescent="0.2">
      <c r="A266" s="247">
        <v>2521</v>
      </c>
      <c r="B266" s="136" t="s">
        <v>124</v>
      </c>
      <c r="C266" s="125">
        <v>2</v>
      </c>
      <c r="D266" s="125">
        <v>1</v>
      </c>
      <c r="E266" s="251" t="s">
        <v>128</v>
      </c>
      <c r="F266" s="233">
        <f>+G266+H266</f>
        <v>74654</v>
      </c>
      <c r="G266" s="233">
        <f>+G267+G268+G269+G270+G271+G272+G273+G274</f>
        <v>13654</v>
      </c>
      <c r="H266" s="233">
        <f>H267+H269+H270+H271+H272+H273+H274</f>
        <v>61000</v>
      </c>
    </row>
    <row r="267" spans="1:15" s="123" customFormat="1" ht="15" hidden="1" customHeight="1" x14ac:dyDescent="0.2">
      <c r="A267" s="247"/>
      <c r="B267" s="136"/>
      <c r="C267" s="125"/>
      <c r="D267" s="125"/>
      <c r="E267" s="251" t="s">
        <v>527</v>
      </c>
      <c r="F267" s="233">
        <f>+G267+H267</f>
        <v>500</v>
      </c>
      <c r="G267" s="233">
        <v>500</v>
      </c>
      <c r="H267" s="233"/>
    </row>
    <row r="268" spans="1:15" s="123" customFormat="1" ht="15" hidden="1" customHeight="1" x14ac:dyDescent="0.2">
      <c r="A268" s="247"/>
      <c r="B268" s="136"/>
      <c r="C268" s="125"/>
      <c r="D268" s="125"/>
      <c r="E268" s="251" t="s">
        <v>528</v>
      </c>
      <c r="F268" s="233">
        <f>+G268</f>
        <v>10764</v>
      </c>
      <c r="G268" s="233">
        <f>10000+764</f>
        <v>10764</v>
      </c>
      <c r="H268" s="233"/>
    </row>
    <row r="269" spans="1:15" ht="16.5" hidden="1" x14ac:dyDescent="0.2">
      <c r="A269" s="247"/>
      <c r="B269" s="136"/>
      <c r="C269" s="125"/>
      <c r="D269" s="125"/>
      <c r="E269" s="251" t="s">
        <v>537</v>
      </c>
      <c r="F269" s="233">
        <f t="shared" ref="F269:F274" si="3">+G269+H269</f>
        <v>990</v>
      </c>
      <c r="G269" s="233">
        <v>990</v>
      </c>
      <c r="H269" s="233"/>
    </row>
    <row r="270" spans="1:15" ht="27" hidden="1" x14ac:dyDescent="0.2">
      <c r="A270" s="247"/>
      <c r="B270" s="136"/>
      <c r="C270" s="125"/>
      <c r="D270" s="125"/>
      <c r="E270" s="251" t="s">
        <v>538</v>
      </c>
      <c r="F270" s="233">
        <f t="shared" si="3"/>
        <v>500</v>
      </c>
      <c r="G270" s="233">
        <v>500</v>
      </c>
      <c r="H270" s="233"/>
    </row>
    <row r="271" spans="1:15" ht="16.5" hidden="1" x14ac:dyDescent="0.2">
      <c r="A271" s="247"/>
      <c r="B271" s="136"/>
      <c r="C271" s="125"/>
      <c r="D271" s="125"/>
      <c r="E271" s="251" t="s">
        <v>540</v>
      </c>
      <c r="F271" s="233">
        <f t="shared" si="3"/>
        <v>900</v>
      </c>
      <c r="G271" s="233">
        <v>900</v>
      </c>
      <c r="H271" s="233"/>
    </row>
    <row r="272" spans="1:15" ht="16.5" hidden="1" x14ac:dyDescent="0.2">
      <c r="A272" s="247"/>
      <c r="B272" s="136"/>
      <c r="C272" s="125"/>
      <c r="D272" s="125"/>
      <c r="E272" s="227" t="s">
        <v>556</v>
      </c>
      <c r="F272" s="233">
        <f t="shared" si="3"/>
        <v>60000</v>
      </c>
      <c r="G272" s="233"/>
      <c r="H272" s="233">
        <v>60000</v>
      </c>
    </row>
    <row r="273" spans="1:8" ht="25.5" hidden="1" customHeight="1" x14ac:dyDescent="0.2">
      <c r="A273" s="247"/>
      <c r="B273" s="136"/>
      <c r="C273" s="125"/>
      <c r="D273" s="125"/>
      <c r="E273" s="251" t="s">
        <v>563</v>
      </c>
      <c r="F273" s="233">
        <f t="shared" si="3"/>
        <v>0</v>
      </c>
      <c r="G273" s="246"/>
      <c r="H273" s="233"/>
    </row>
    <row r="274" spans="1:8" ht="16.5" hidden="1" x14ac:dyDescent="0.2">
      <c r="A274" s="247"/>
      <c r="B274" s="136"/>
      <c r="C274" s="125"/>
      <c r="D274" s="125"/>
      <c r="E274" s="251" t="s">
        <v>544</v>
      </c>
      <c r="F274" s="233">
        <f t="shared" si="3"/>
        <v>1000</v>
      </c>
      <c r="G274" s="249"/>
      <c r="H274" s="233">
        <v>1000</v>
      </c>
    </row>
    <row r="275" spans="1:8" ht="18" hidden="1" customHeight="1" x14ac:dyDescent="0.2">
      <c r="A275" s="247">
        <v>2530</v>
      </c>
      <c r="B275" s="130" t="s">
        <v>124</v>
      </c>
      <c r="C275" s="124">
        <v>3</v>
      </c>
      <c r="D275" s="124">
        <v>0</v>
      </c>
      <c r="E275" s="384" t="s">
        <v>129</v>
      </c>
      <c r="F275" s="233"/>
      <c r="G275" s="233"/>
      <c r="H275" s="233"/>
    </row>
    <row r="276" spans="1:8" ht="16.5" hidden="1" customHeight="1" x14ac:dyDescent="0.2">
      <c r="A276" s="247"/>
      <c r="B276" s="130"/>
      <c r="C276" s="124"/>
      <c r="D276" s="124"/>
      <c r="E276" s="251" t="s">
        <v>7</v>
      </c>
      <c r="F276" s="233"/>
      <c r="G276" s="233"/>
      <c r="H276" s="233"/>
    </row>
    <row r="277" spans="1:8" ht="15.75" hidden="1" customHeight="1" x14ac:dyDescent="0.2">
      <c r="A277" s="247">
        <v>3531</v>
      </c>
      <c r="B277" s="136" t="s">
        <v>124</v>
      </c>
      <c r="C277" s="125">
        <v>3</v>
      </c>
      <c r="D277" s="125">
        <v>1</v>
      </c>
      <c r="E277" s="251" t="s">
        <v>129</v>
      </c>
      <c r="F277" s="233"/>
      <c r="G277" s="233"/>
      <c r="H277" s="233"/>
    </row>
    <row r="278" spans="1:8" ht="40.5" hidden="1" x14ac:dyDescent="0.2">
      <c r="A278" s="247"/>
      <c r="B278" s="136"/>
      <c r="C278" s="125"/>
      <c r="D278" s="125"/>
      <c r="E278" s="251" t="s">
        <v>522</v>
      </c>
      <c r="F278" s="233"/>
      <c r="G278" s="233"/>
      <c r="H278" s="233"/>
    </row>
    <row r="279" spans="1:8" s="123" customFormat="1" ht="24.75" hidden="1" customHeight="1" x14ac:dyDescent="0.2">
      <c r="A279" s="247">
        <v>2540</v>
      </c>
      <c r="B279" s="130" t="s">
        <v>124</v>
      </c>
      <c r="C279" s="124">
        <v>4</v>
      </c>
      <c r="D279" s="124">
        <v>0</v>
      </c>
      <c r="E279" s="384" t="s">
        <v>130</v>
      </c>
      <c r="F279" s="245"/>
      <c r="G279" s="245"/>
      <c r="H279" s="245"/>
    </row>
    <row r="280" spans="1:8" ht="16.5" hidden="1" customHeight="1" x14ac:dyDescent="0.2">
      <c r="A280" s="247"/>
      <c r="B280" s="130"/>
      <c r="C280" s="124"/>
      <c r="D280" s="124"/>
      <c r="E280" s="251" t="s">
        <v>7</v>
      </c>
      <c r="F280" s="233"/>
      <c r="G280" s="233"/>
      <c r="H280" s="233"/>
    </row>
    <row r="281" spans="1:8" ht="26.25" hidden="1" customHeight="1" x14ac:dyDescent="0.2">
      <c r="A281" s="247">
        <v>2541</v>
      </c>
      <c r="B281" s="136" t="s">
        <v>124</v>
      </c>
      <c r="C281" s="125">
        <v>4</v>
      </c>
      <c r="D281" s="125">
        <v>1</v>
      </c>
      <c r="E281" s="251" t="s">
        <v>130</v>
      </c>
      <c r="F281" s="233"/>
      <c r="G281" s="233"/>
      <c r="H281" s="233"/>
    </row>
    <row r="282" spans="1:8" ht="40.5" hidden="1" x14ac:dyDescent="0.2">
      <c r="A282" s="247"/>
      <c r="B282" s="136"/>
      <c r="C282" s="125"/>
      <c r="D282" s="125"/>
      <c r="E282" s="251" t="s">
        <v>522</v>
      </c>
      <c r="F282" s="233"/>
      <c r="G282" s="233"/>
      <c r="H282" s="233"/>
    </row>
    <row r="283" spans="1:8" ht="33" hidden="1" customHeight="1" x14ac:dyDescent="0.2">
      <c r="A283" s="247">
        <v>2550</v>
      </c>
      <c r="B283" s="130" t="s">
        <v>124</v>
      </c>
      <c r="C283" s="124">
        <v>5</v>
      </c>
      <c r="D283" s="124">
        <v>0</v>
      </c>
      <c r="E283" s="384" t="s">
        <v>131</v>
      </c>
      <c r="F283" s="233"/>
      <c r="G283" s="233"/>
      <c r="H283" s="233"/>
    </row>
    <row r="284" spans="1:8" ht="16.5" hidden="1" customHeight="1" x14ac:dyDescent="0.2">
      <c r="A284" s="247"/>
      <c r="B284" s="130"/>
      <c r="C284" s="124"/>
      <c r="D284" s="124"/>
      <c r="E284" s="251" t="s">
        <v>7</v>
      </c>
      <c r="F284" s="233"/>
      <c r="G284" s="233"/>
      <c r="H284" s="233"/>
    </row>
    <row r="285" spans="1:8" s="123" customFormat="1" ht="27" hidden="1" customHeight="1" x14ac:dyDescent="0.2">
      <c r="A285" s="247">
        <v>2551</v>
      </c>
      <c r="B285" s="136" t="s">
        <v>124</v>
      </c>
      <c r="C285" s="125">
        <v>5</v>
      </c>
      <c r="D285" s="125">
        <v>1</v>
      </c>
      <c r="E285" s="251" t="s">
        <v>131</v>
      </c>
      <c r="F285" s="245"/>
      <c r="G285" s="245"/>
      <c r="H285" s="245"/>
    </row>
    <row r="286" spans="1:8" ht="40.5" hidden="1" x14ac:dyDescent="0.2">
      <c r="A286" s="247"/>
      <c r="B286" s="136"/>
      <c r="C286" s="125"/>
      <c r="D286" s="125"/>
      <c r="E286" s="251" t="s">
        <v>522</v>
      </c>
      <c r="F286" s="233"/>
      <c r="G286" s="233"/>
      <c r="H286" s="233"/>
    </row>
    <row r="287" spans="1:8" ht="34.5" hidden="1" customHeight="1" x14ac:dyDescent="0.2">
      <c r="A287" s="247">
        <v>2560</v>
      </c>
      <c r="B287" s="130" t="s">
        <v>124</v>
      </c>
      <c r="C287" s="124">
        <v>6</v>
      </c>
      <c r="D287" s="124">
        <v>0</v>
      </c>
      <c r="E287" s="384" t="s">
        <v>132</v>
      </c>
      <c r="F287" s="233"/>
      <c r="G287" s="233"/>
      <c r="H287" s="233"/>
    </row>
    <row r="288" spans="1:8" s="61" customFormat="1" ht="14.25" hidden="1" customHeight="1" x14ac:dyDescent="0.2">
      <c r="A288" s="247"/>
      <c r="B288" s="130"/>
      <c r="C288" s="124"/>
      <c r="D288" s="124"/>
      <c r="E288" s="251" t="s">
        <v>7</v>
      </c>
      <c r="F288" s="248"/>
      <c r="G288" s="248"/>
      <c r="H288" s="248"/>
    </row>
    <row r="289" spans="1:8" ht="28.5" hidden="1" customHeight="1" x14ac:dyDescent="0.2">
      <c r="A289" s="247">
        <v>2561</v>
      </c>
      <c r="B289" s="136" t="s">
        <v>124</v>
      </c>
      <c r="C289" s="125">
        <v>6</v>
      </c>
      <c r="D289" s="125">
        <v>1</v>
      </c>
      <c r="E289" s="251" t="s">
        <v>132</v>
      </c>
      <c r="F289" s="233"/>
      <c r="G289" s="233"/>
      <c r="H289" s="233"/>
    </row>
    <row r="290" spans="1:8" ht="40.5" hidden="1" x14ac:dyDescent="0.2">
      <c r="A290" s="247"/>
      <c r="B290" s="136"/>
      <c r="C290" s="125"/>
      <c r="D290" s="125"/>
      <c r="E290" s="251" t="s">
        <v>522</v>
      </c>
      <c r="F290" s="233"/>
      <c r="G290" s="233"/>
      <c r="H290" s="233"/>
    </row>
    <row r="291" spans="1:8" ht="57.75" hidden="1" customHeight="1" x14ac:dyDescent="0.2">
      <c r="A291" s="125">
        <v>2600</v>
      </c>
      <c r="B291" s="130" t="s">
        <v>133</v>
      </c>
      <c r="C291" s="124">
        <v>0</v>
      </c>
      <c r="D291" s="124">
        <v>0</v>
      </c>
      <c r="E291" s="244" t="s">
        <v>564</v>
      </c>
      <c r="F291" s="233">
        <f>+H291+G291</f>
        <v>50000</v>
      </c>
      <c r="G291" s="233">
        <f>+G293+G297+G301+G306+G313+G317</f>
        <v>35000</v>
      </c>
      <c r="H291" s="233">
        <f>+H293+H297+H301+H306+H313+H317</f>
        <v>15000</v>
      </c>
    </row>
    <row r="292" spans="1:8" ht="15.75" hidden="1" customHeight="1" x14ac:dyDescent="0.2">
      <c r="A292" s="247"/>
      <c r="B292" s="130"/>
      <c r="C292" s="124"/>
      <c r="D292" s="124"/>
      <c r="E292" s="251" t="s">
        <v>2</v>
      </c>
      <c r="F292" s="233"/>
      <c r="G292" s="233"/>
      <c r="H292" s="233"/>
    </row>
    <row r="293" spans="1:8" ht="18.75" hidden="1" customHeight="1" x14ac:dyDescent="0.2">
      <c r="A293" s="247">
        <v>2610</v>
      </c>
      <c r="B293" s="130" t="s">
        <v>133</v>
      </c>
      <c r="C293" s="124">
        <v>1</v>
      </c>
      <c r="D293" s="124">
        <v>0</v>
      </c>
      <c r="E293" s="384" t="s">
        <v>135</v>
      </c>
      <c r="F293" s="233"/>
      <c r="G293" s="233"/>
      <c r="H293" s="233"/>
    </row>
    <row r="294" spans="1:8" ht="14.25" hidden="1" customHeight="1" x14ac:dyDescent="0.2">
      <c r="A294" s="247"/>
      <c r="B294" s="130"/>
      <c r="C294" s="124"/>
      <c r="D294" s="124"/>
      <c r="E294" s="251" t="s">
        <v>7</v>
      </c>
      <c r="F294" s="233"/>
      <c r="G294" s="233"/>
      <c r="H294" s="233"/>
    </row>
    <row r="295" spans="1:8" ht="18.75" hidden="1" customHeight="1" x14ac:dyDescent="0.2">
      <c r="A295" s="247">
        <v>2611</v>
      </c>
      <c r="B295" s="136" t="s">
        <v>133</v>
      </c>
      <c r="C295" s="125">
        <v>1</v>
      </c>
      <c r="D295" s="125">
        <v>1</v>
      </c>
      <c r="E295" s="251" t="s">
        <v>136</v>
      </c>
      <c r="F295" s="233"/>
      <c r="G295" s="233"/>
      <c r="H295" s="233"/>
    </row>
    <row r="296" spans="1:8" ht="40.5" hidden="1" x14ac:dyDescent="0.2">
      <c r="A296" s="247"/>
      <c r="B296" s="136"/>
      <c r="C296" s="125"/>
      <c r="D296" s="125"/>
      <c r="E296" s="251" t="s">
        <v>522</v>
      </c>
      <c r="F296" s="233"/>
      <c r="G296" s="233"/>
      <c r="H296" s="233"/>
    </row>
    <row r="297" spans="1:8" ht="17.25" hidden="1" customHeight="1" x14ac:dyDescent="0.2">
      <c r="A297" s="247">
        <v>2620</v>
      </c>
      <c r="B297" s="130" t="s">
        <v>133</v>
      </c>
      <c r="C297" s="124">
        <v>2</v>
      </c>
      <c r="D297" s="124">
        <v>0</v>
      </c>
      <c r="E297" s="384" t="s">
        <v>137</v>
      </c>
      <c r="F297" s="233"/>
      <c r="G297" s="233"/>
      <c r="H297" s="233"/>
    </row>
    <row r="298" spans="1:8" ht="14.25" hidden="1" customHeight="1" x14ac:dyDescent="0.2">
      <c r="A298" s="247"/>
      <c r="B298" s="130"/>
      <c r="C298" s="124"/>
      <c r="D298" s="124"/>
      <c r="E298" s="251" t="s">
        <v>7</v>
      </c>
      <c r="F298" s="233"/>
      <c r="G298" s="233"/>
      <c r="H298" s="233"/>
    </row>
    <row r="299" spans="1:8" ht="16.5" hidden="1" customHeight="1" x14ac:dyDescent="0.2">
      <c r="A299" s="247">
        <v>2621</v>
      </c>
      <c r="B299" s="136" t="s">
        <v>133</v>
      </c>
      <c r="C299" s="125">
        <v>2</v>
      </c>
      <c r="D299" s="125">
        <v>1</v>
      </c>
      <c r="E299" s="251" t="s">
        <v>137</v>
      </c>
      <c r="F299" s="233"/>
      <c r="G299" s="233"/>
      <c r="H299" s="233"/>
    </row>
    <row r="300" spans="1:8" ht="40.5" hidden="1" x14ac:dyDescent="0.2">
      <c r="A300" s="247"/>
      <c r="B300" s="136"/>
      <c r="C300" s="125"/>
      <c r="D300" s="125"/>
      <c r="E300" s="251" t="s">
        <v>522</v>
      </c>
      <c r="F300" s="233"/>
      <c r="G300" s="233"/>
      <c r="H300" s="233"/>
    </row>
    <row r="301" spans="1:8" ht="14.25" hidden="1" customHeight="1" x14ac:dyDescent="0.2">
      <c r="A301" s="247">
        <v>2630</v>
      </c>
      <c r="B301" s="130" t="s">
        <v>133</v>
      </c>
      <c r="C301" s="124">
        <v>3</v>
      </c>
      <c r="D301" s="124">
        <v>0</v>
      </c>
      <c r="E301" s="384" t="s">
        <v>138</v>
      </c>
      <c r="F301" s="233">
        <f>+F303</f>
        <v>0</v>
      </c>
      <c r="G301" s="233">
        <f>+G303</f>
        <v>0</v>
      </c>
      <c r="H301" s="233">
        <f>+H303</f>
        <v>0</v>
      </c>
    </row>
    <row r="302" spans="1:8" ht="14.25" hidden="1" customHeight="1" x14ac:dyDescent="0.2">
      <c r="A302" s="247"/>
      <c r="B302" s="130"/>
      <c r="C302" s="124"/>
      <c r="D302" s="124"/>
      <c r="E302" s="251" t="s">
        <v>7</v>
      </c>
      <c r="F302" s="233"/>
      <c r="G302" s="233"/>
      <c r="H302" s="233"/>
    </row>
    <row r="303" spans="1:8" ht="15" hidden="1" customHeight="1" x14ac:dyDescent="0.2">
      <c r="A303" s="247">
        <v>2631</v>
      </c>
      <c r="B303" s="136" t="s">
        <v>133</v>
      </c>
      <c r="C303" s="125">
        <v>3</v>
      </c>
      <c r="D303" s="125">
        <v>1</v>
      </c>
      <c r="E303" s="251" t="s">
        <v>139</v>
      </c>
      <c r="F303" s="254">
        <f>+F305</f>
        <v>0</v>
      </c>
      <c r="G303" s="254">
        <f>+G305</f>
        <v>0</v>
      </c>
      <c r="H303" s="254">
        <f>+H305</f>
        <v>0</v>
      </c>
    </row>
    <row r="304" spans="1:8" ht="40.5" hidden="1" x14ac:dyDescent="0.2">
      <c r="A304" s="247"/>
      <c r="B304" s="136"/>
      <c r="C304" s="125"/>
      <c r="D304" s="125"/>
      <c r="E304" s="251" t="s">
        <v>522</v>
      </c>
      <c r="F304" s="254"/>
      <c r="G304" s="254"/>
      <c r="H304" s="254"/>
    </row>
    <row r="305" spans="1:14" ht="30" hidden="1" customHeight="1" x14ac:dyDescent="0.2">
      <c r="A305" s="247"/>
      <c r="B305" s="136"/>
      <c r="C305" s="125"/>
      <c r="D305" s="125"/>
      <c r="E305" s="251" t="s">
        <v>563</v>
      </c>
      <c r="F305" s="254">
        <f>+G305+H305</f>
        <v>0</v>
      </c>
      <c r="G305" s="254">
        <v>0</v>
      </c>
      <c r="H305" s="254"/>
      <c r="M305" s="113">
        <f>46020+465+345</f>
        <v>46830</v>
      </c>
      <c r="N305" s="113">
        <f>+M305-5412</f>
        <v>41418</v>
      </c>
    </row>
    <row r="306" spans="1:14" ht="17.25" hidden="1" customHeight="1" x14ac:dyDescent="0.2">
      <c r="A306" s="247">
        <v>2640</v>
      </c>
      <c r="B306" s="130" t="s">
        <v>133</v>
      </c>
      <c r="C306" s="124">
        <v>4</v>
      </c>
      <c r="D306" s="124">
        <v>0</v>
      </c>
      <c r="E306" s="384" t="s">
        <v>140</v>
      </c>
      <c r="F306" s="233">
        <f>+H306+G306</f>
        <v>50000</v>
      </c>
      <c r="G306" s="233">
        <f>+G308</f>
        <v>35000</v>
      </c>
      <c r="H306" s="233">
        <f>+H308</f>
        <v>15000</v>
      </c>
    </row>
    <row r="307" spans="1:14" ht="12.75" hidden="1" customHeight="1" x14ac:dyDescent="0.2">
      <c r="A307" s="247"/>
      <c r="B307" s="130"/>
      <c r="C307" s="124"/>
      <c r="D307" s="124"/>
      <c r="E307" s="251" t="s">
        <v>7</v>
      </c>
      <c r="F307" s="233"/>
      <c r="G307" s="233"/>
      <c r="H307" s="233"/>
    </row>
    <row r="308" spans="1:14" ht="16.5" hidden="1" x14ac:dyDescent="0.2">
      <c r="A308" s="247">
        <v>2641</v>
      </c>
      <c r="B308" s="136" t="s">
        <v>133</v>
      </c>
      <c r="C308" s="125">
        <v>4</v>
      </c>
      <c r="D308" s="125">
        <v>1</v>
      </c>
      <c r="E308" s="251" t="s">
        <v>141</v>
      </c>
      <c r="F308" s="233">
        <f>+H308+G308</f>
        <v>50000</v>
      </c>
      <c r="G308" s="233">
        <f>+G310+G311</f>
        <v>35000</v>
      </c>
      <c r="H308" s="233">
        <f>+H312</f>
        <v>15000</v>
      </c>
    </row>
    <row r="309" spans="1:14" ht="40.5" hidden="1" x14ac:dyDescent="0.2">
      <c r="A309" s="247"/>
      <c r="B309" s="136"/>
      <c r="C309" s="125"/>
      <c r="D309" s="125"/>
      <c r="E309" s="251" t="s">
        <v>522</v>
      </c>
      <c r="F309" s="233"/>
      <c r="G309" s="233"/>
      <c r="H309" s="233"/>
    </row>
    <row r="310" spans="1:14" ht="16.5" hidden="1" x14ac:dyDescent="0.2">
      <c r="A310" s="247"/>
      <c r="B310" s="136"/>
      <c r="C310" s="125"/>
      <c r="D310" s="125"/>
      <c r="E310" s="251" t="s">
        <v>527</v>
      </c>
      <c r="F310" s="233">
        <f>+G310+H310</f>
        <v>35000</v>
      </c>
      <c r="G310" s="356">
        <v>35000</v>
      </c>
      <c r="H310" s="233">
        <v>0</v>
      </c>
    </row>
    <row r="311" spans="1:14" ht="16.5" hidden="1" x14ac:dyDescent="0.2">
      <c r="A311" s="247"/>
      <c r="B311" s="136"/>
      <c r="C311" s="125"/>
      <c r="D311" s="125"/>
      <c r="E311" s="251" t="s">
        <v>561</v>
      </c>
      <c r="F311" s="233">
        <f t="shared" ref="F311" si="4">H311+G311</f>
        <v>0</v>
      </c>
      <c r="G311" s="233">
        <v>0</v>
      </c>
      <c r="H311" s="233"/>
    </row>
    <row r="312" spans="1:14" ht="16.5" hidden="1" x14ac:dyDescent="0.2">
      <c r="A312" s="247"/>
      <c r="B312" s="136"/>
      <c r="C312" s="125"/>
      <c r="D312" s="125"/>
      <c r="E312" s="251" t="s">
        <v>565</v>
      </c>
      <c r="F312" s="233">
        <f>+G312+H312</f>
        <v>15000</v>
      </c>
      <c r="G312" s="233">
        <v>0</v>
      </c>
      <c r="H312" s="233">
        <v>15000</v>
      </c>
    </row>
    <row r="313" spans="1:14" ht="43.5" hidden="1" customHeight="1" x14ac:dyDescent="0.2">
      <c r="A313" s="247">
        <v>2650</v>
      </c>
      <c r="B313" s="130" t="s">
        <v>133</v>
      </c>
      <c r="C313" s="124">
        <v>5</v>
      </c>
      <c r="D313" s="124">
        <v>0</v>
      </c>
      <c r="E313" s="384" t="s">
        <v>142</v>
      </c>
      <c r="F313" s="233"/>
      <c r="G313" s="233"/>
      <c r="H313" s="233"/>
    </row>
    <row r="314" spans="1:14" ht="15" hidden="1" customHeight="1" x14ac:dyDescent="0.2">
      <c r="A314" s="247"/>
      <c r="B314" s="130"/>
      <c r="C314" s="124"/>
      <c r="D314" s="124"/>
      <c r="E314" s="251" t="s">
        <v>7</v>
      </c>
      <c r="F314" s="233"/>
      <c r="G314" s="233"/>
      <c r="H314" s="233"/>
    </row>
    <row r="315" spans="1:14" ht="40.5" hidden="1" x14ac:dyDescent="0.2">
      <c r="A315" s="247">
        <v>2651</v>
      </c>
      <c r="B315" s="136" t="s">
        <v>133</v>
      </c>
      <c r="C315" s="125">
        <v>5</v>
      </c>
      <c r="D315" s="125">
        <v>1</v>
      </c>
      <c r="E315" s="251" t="s">
        <v>142</v>
      </c>
      <c r="F315" s="233"/>
      <c r="G315" s="233"/>
      <c r="H315" s="233"/>
    </row>
    <row r="316" spans="1:14" s="123" customFormat="1" ht="39.75" hidden="1" customHeight="1" x14ac:dyDescent="0.2">
      <c r="A316" s="247"/>
      <c r="B316" s="136"/>
      <c r="C316" s="125"/>
      <c r="D316" s="125"/>
      <c r="E316" s="251" t="s">
        <v>522</v>
      </c>
      <c r="F316" s="245"/>
      <c r="G316" s="245"/>
      <c r="H316" s="245"/>
    </row>
    <row r="317" spans="1:14" ht="30.75" hidden="1" customHeight="1" x14ac:dyDescent="0.2">
      <c r="A317" s="247">
        <v>2660</v>
      </c>
      <c r="B317" s="130" t="s">
        <v>133</v>
      </c>
      <c r="C317" s="124">
        <v>6</v>
      </c>
      <c r="D317" s="124">
        <v>0</v>
      </c>
      <c r="E317" s="384" t="s">
        <v>143</v>
      </c>
      <c r="F317" s="233"/>
      <c r="G317" s="233"/>
      <c r="H317" s="233"/>
    </row>
    <row r="318" spans="1:14" ht="15.75" hidden="1" customHeight="1" x14ac:dyDescent="0.2">
      <c r="A318" s="247"/>
      <c r="B318" s="130"/>
      <c r="C318" s="124"/>
      <c r="D318" s="124"/>
      <c r="E318" s="251" t="s">
        <v>7</v>
      </c>
      <c r="F318" s="233"/>
      <c r="G318" s="233"/>
      <c r="H318" s="233"/>
    </row>
    <row r="319" spans="1:14" ht="30" hidden="1" customHeight="1" x14ac:dyDescent="0.2">
      <c r="A319" s="247">
        <v>2661</v>
      </c>
      <c r="B319" s="136" t="s">
        <v>133</v>
      </c>
      <c r="C319" s="125">
        <v>6</v>
      </c>
      <c r="D319" s="125">
        <v>1</v>
      </c>
      <c r="E319" s="251" t="s">
        <v>143</v>
      </c>
      <c r="F319" s="233"/>
      <c r="G319" s="233"/>
      <c r="H319" s="233"/>
    </row>
    <row r="320" spans="1:14" ht="39.75" hidden="1" customHeight="1" x14ac:dyDescent="0.2">
      <c r="A320" s="247"/>
      <c r="B320" s="136"/>
      <c r="C320" s="125"/>
      <c r="D320" s="125"/>
      <c r="E320" s="251" t="s">
        <v>522</v>
      </c>
      <c r="F320" s="233"/>
      <c r="G320" s="233"/>
      <c r="H320" s="233"/>
    </row>
    <row r="321" spans="1:13" ht="42" hidden="1" x14ac:dyDescent="0.2">
      <c r="A321" s="125">
        <v>2700</v>
      </c>
      <c r="B321" s="130" t="s">
        <v>144</v>
      </c>
      <c r="C321" s="124">
        <v>0</v>
      </c>
      <c r="D321" s="124">
        <v>0</v>
      </c>
      <c r="E321" s="244" t="s">
        <v>566</v>
      </c>
      <c r="F321" s="233">
        <f>+F323+F331+F342+F352+F356+F360</f>
        <v>0</v>
      </c>
      <c r="G321" s="233">
        <f>+G323+G331+G342+G352+G356+G360</f>
        <v>0</v>
      </c>
      <c r="H321" s="233">
        <f>+H323+H331+H342+H352+H356+H360</f>
        <v>0</v>
      </c>
    </row>
    <row r="322" spans="1:13" ht="17.25" hidden="1" customHeight="1" x14ac:dyDescent="0.2">
      <c r="A322" s="247"/>
      <c r="B322" s="130"/>
      <c r="C322" s="124"/>
      <c r="D322" s="124"/>
      <c r="E322" s="251" t="s">
        <v>2</v>
      </c>
      <c r="F322" s="233"/>
      <c r="G322" s="233"/>
      <c r="H322" s="233"/>
    </row>
    <row r="323" spans="1:13" ht="30" hidden="1" customHeight="1" x14ac:dyDescent="0.2">
      <c r="A323" s="247">
        <v>2710</v>
      </c>
      <c r="B323" s="130" t="s">
        <v>144</v>
      </c>
      <c r="C323" s="124">
        <v>1</v>
      </c>
      <c r="D323" s="124">
        <v>0</v>
      </c>
      <c r="E323" s="384" t="s">
        <v>146</v>
      </c>
      <c r="F323" s="233"/>
      <c r="G323" s="233"/>
      <c r="H323" s="233"/>
      <c r="J323" s="126"/>
    </row>
    <row r="324" spans="1:13" ht="15" hidden="1" customHeight="1" x14ac:dyDescent="0.2">
      <c r="A324" s="247"/>
      <c r="B324" s="130"/>
      <c r="C324" s="124"/>
      <c r="D324" s="124"/>
      <c r="E324" s="251" t="s">
        <v>7</v>
      </c>
      <c r="F324" s="233"/>
      <c r="G324" s="233"/>
      <c r="H324" s="233"/>
    </row>
    <row r="325" spans="1:13" ht="16.5" hidden="1" x14ac:dyDescent="0.2">
      <c r="A325" s="247">
        <v>2711</v>
      </c>
      <c r="B325" s="136" t="s">
        <v>144</v>
      </c>
      <c r="C325" s="125">
        <v>1</v>
      </c>
      <c r="D325" s="125">
        <v>1</v>
      </c>
      <c r="E325" s="251" t="s">
        <v>147</v>
      </c>
      <c r="F325" s="233"/>
      <c r="G325" s="233"/>
      <c r="H325" s="233"/>
    </row>
    <row r="326" spans="1:13" ht="40.5" hidden="1" x14ac:dyDescent="0.2">
      <c r="A326" s="247"/>
      <c r="B326" s="136"/>
      <c r="C326" s="125"/>
      <c r="D326" s="125"/>
      <c r="E326" s="251" t="s">
        <v>522</v>
      </c>
      <c r="F326" s="233"/>
      <c r="G326" s="233"/>
      <c r="H326" s="233"/>
    </row>
    <row r="327" spans="1:13" ht="13.5" hidden="1" customHeight="1" x14ac:dyDescent="0.2">
      <c r="A327" s="247">
        <v>2712</v>
      </c>
      <c r="B327" s="136" t="s">
        <v>144</v>
      </c>
      <c r="C327" s="125">
        <v>1</v>
      </c>
      <c r="D327" s="125">
        <v>2</v>
      </c>
      <c r="E327" s="251" t="s">
        <v>148</v>
      </c>
      <c r="F327" s="233"/>
      <c r="G327" s="233"/>
      <c r="H327" s="233"/>
    </row>
    <row r="328" spans="1:13" ht="40.5" hidden="1" x14ac:dyDescent="0.2">
      <c r="A328" s="247"/>
      <c r="B328" s="136"/>
      <c r="C328" s="125"/>
      <c r="D328" s="125"/>
      <c r="E328" s="251" t="s">
        <v>522</v>
      </c>
      <c r="F328" s="233"/>
      <c r="G328" s="233"/>
      <c r="H328" s="233"/>
    </row>
    <row r="329" spans="1:13" ht="18.75" hidden="1" customHeight="1" x14ac:dyDescent="0.2">
      <c r="A329" s="247">
        <v>2713</v>
      </c>
      <c r="B329" s="136" t="s">
        <v>144</v>
      </c>
      <c r="C329" s="125">
        <v>1</v>
      </c>
      <c r="D329" s="125">
        <v>3</v>
      </c>
      <c r="E329" s="251" t="s">
        <v>149</v>
      </c>
      <c r="F329" s="233"/>
      <c r="G329" s="233"/>
      <c r="H329" s="233"/>
    </row>
    <row r="330" spans="1:13" ht="40.5" hidden="1" x14ac:dyDescent="0.2">
      <c r="A330" s="247"/>
      <c r="B330" s="136"/>
      <c r="C330" s="125"/>
      <c r="D330" s="125"/>
      <c r="E330" s="251" t="s">
        <v>522</v>
      </c>
      <c r="F330" s="233"/>
      <c r="G330" s="233"/>
      <c r="H330" s="233"/>
    </row>
    <row r="331" spans="1:13" ht="15.75" hidden="1" customHeight="1" x14ac:dyDescent="0.2">
      <c r="A331" s="247">
        <v>2720</v>
      </c>
      <c r="B331" s="130" t="s">
        <v>144</v>
      </c>
      <c r="C331" s="124">
        <v>2</v>
      </c>
      <c r="D331" s="124">
        <v>0</v>
      </c>
      <c r="E331" s="384" t="s">
        <v>150</v>
      </c>
      <c r="F331" s="307">
        <f>+F333</f>
        <v>0</v>
      </c>
      <c r="G331" s="307">
        <f>+G333</f>
        <v>0</v>
      </c>
      <c r="H331" s="307">
        <f>+H333</f>
        <v>0</v>
      </c>
    </row>
    <row r="332" spans="1:13" s="123" customFormat="1" ht="14.25" hidden="1" customHeight="1" x14ac:dyDescent="0.2">
      <c r="A332" s="247"/>
      <c r="B332" s="130"/>
      <c r="C332" s="124"/>
      <c r="D332" s="124"/>
      <c r="E332" s="251" t="s">
        <v>7</v>
      </c>
      <c r="F332" s="233"/>
      <c r="G332" s="245"/>
      <c r="H332" s="245"/>
    </row>
    <row r="333" spans="1:13" ht="16.5" hidden="1" x14ac:dyDescent="0.2">
      <c r="A333" s="247">
        <v>2721</v>
      </c>
      <c r="B333" s="136" t="s">
        <v>144</v>
      </c>
      <c r="C333" s="125">
        <v>2</v>
      </c>
      <c r="D333" s="125">
        <v>1</v>
      </c>
      <c r="E333" s="251" t="s">
        <v>151</v>
      </c>
      <c r="F333" s="312">
        <f>+F335</f>
        <v>0</v>
      </c>
      <c r="G333" s="312">
        <f>+G335</f>
        <v>0</v>
      </c>
      <c r="H333" s="312">
        <f>+H335</f>
        <v>0</v>
      </c>
    </row>
    <row r="334" spans="1:13" ht="38.25" hidden="1" customHeight="1" x14ac:dyDescent="0.2">
      <c r="A334" s="247"/>
      <c r="B334" s="136"/>
      <c r="C334" s="125"/>
      <c r="D334" s="125"/>
      <c r="E334" s="251" t="s">
        <v>522</v>
      </c>
      <c r="F334" s="254"/>
      <c r="G334" s="254"/>
      <c r="H334" s="254"/>
    </row>
    <row r="335" spans="1:13" ht="29.25" hidden="1" customHeight="1" x14ac:dyDescent="0.2">
      <c r="A335" s="247"/>
      <c r="B335" s="136"/>
      <c r="C335" s="125"/>
      <c r="D335" s="125"/>
      <c r="E335" s="251" t="s">
        <v>563</v>
      </c>
      <c r="F335" s="312">
        <f>+G335+H335</f>
        <v>0</v>
      </c>
      <c r="G335" s="254">
        <v>0</v>
      </c>
      <c r="H335" s="312"/>
      <c r="M335" s="113">
        <f>8600.475+212.997+174</f>
        <v>8987.4719999999998</v>
      </c>
    </row>
    <row r="336" spans="1:13" ht="16.5" hidden="1" x14ac:dyDescent="0.2">
      <c r="A336" s="247">
        <v>2722</v>
      </c>
      <c r="B336" s="136" t="s">
        <v>144</v>
      </c>
      <c r="C336" s="125">
        <v>2</v>
      </c>
      <c r="D336" s="125">
        <v>2</v>
      </c>
      <c r="E336" s="251" t="s">
        <v>152</v>
      </c>
      <c r="F336" s="233"/>
      <c r="G336" s="233"/>
      <c r="H336" s="233"/>
    </row>
    <row r="337" spans="1:10" ht="36" hidden="1" customHeight="1" x14ac:dyDescent="0.2">
      <c r="A337" s="247"/>
      <c r="B337" s="136"/>
      <c r="C337" s="125"/>
      <c r="D337" s="125"/>
      <c r="E337" s="251" t="s">
        <v>522</v>
      </c>
      <c r="F337" s="233"/>
      <c r="G337" s="233"/>
      <c r="H337" s="233"/>
      <c r="J337" s="126"/>
    </row>
    <row r="338" spans="1:10" ht="16.5" hidden="1" x14ac:dyDescent="0.2">
      <c r="A338" s="247">
        <v>2723</v>
      </c>
      <c r="B338" s="136" t="s">
        <v>144</v>
      </c>
      <c r="C338" s="125">
        <v>2</v>
      </c>
      <c r="D338" s="125">
        <v>3</v>
      </c>
      <c r="E338" s="251" t="s">
        <v>153</v>
      </c>
      <c r="F338" s="233"/>
      <c r="G338" s="233"/>
      <c r="H338" s="233"/>
    </row>
    <row r="339" spans="1:10" ht="41.25" hidden="1" customHeight="1" x14ac:dyDescent="0.2">
      <c r="A339" s="247"/>
      <c r="B339" s="136"/>
      <c r="C339" s="125"/>
      <c r="D339" s="125"/>
      <c r="E339" s="251" t="s">
        <v>522</v>
      </c>
      <c r="F339" s="233"/>
      <c r="G339" s="233"/>
      <c r="H339" s="233"/>
    </row>
    <row r="340" spans="1:10" ht="16.5" hidden="1" x14ac:dyDescent="0.2">
      <c r="A340" s="247">
        <v>2724</v>
      </c>
      <c r="B340" s="136" t="s">
        <v>144</v>
      </c>
      <c r="C340" s="125">
        <v>2</v>
      </c>
      <c r="D340" s="125">
        <v>4</v>
      </c>
      <c r="E340" s="251" t="s">
        <v>154</v>
      </c>
      <c r="F340" s="233"/>
      <c r="G340" s="233"/>
      <c r="H340" s="233"/>
    </row>
    <row r="341" spans="1:10" s="123" customFormat="1" ht="45" hidden="1" customHeight="1" x14ac:dyDescent="0.2">
      <c r="A341" s="247"/>
      <c r="B341" s="136"/>
      <c r="C341" s="125"/>
      <c r="D341" s="125"/>
      <c r="E341" s="251" t="s">
        <v>522</v>
      </c>
      <c r="F341" s="245"/>
      <c r="G341" s="245"/>
      <c r="H341" s="245"/>
    </row>
    <row r="342" spans="1:10" ht="16.5" hidden="1" x14ac:dyDescent="0.2">
      <c r="A342" s="247">
        <v>2730</v>
      </c>
      <c r="B342" s="130" t="s">
        <v>144</v>
      </c>
      <c r="C342" s="124">
        <v>3</v>
      </c>
      <c r="D342" s="124">
        <v>0</v>
      </c>
      <c r="E342" s="384" t="s">
        <v>155</v>
      </c>
      <c r="F342" s="233"/>
      <c r="G342" s="233"/>
      <c r="H342" s="233"/>
    </row>
    <row r="343" spans="1:10" ht="15.75" hidden="1" customHeight="1" x14ac:dyDescent="0.2">
      <c r="A343" s="247"/>
      <c r="B343" s="130"/>
      <c r="C343" s="124"/>
      <c r="D343" s="124"/>
      <c r="E343" s="251" t="s">
        <v>7</v>
      </c>
      <c r="F343" s="233"/>
      <c r="G343" s="233"/>
      <c r="H343" s="233"/>
    </row>
    <row r="344" spans="1:10" ht="32.25" hidden="1" customHeight="1" x14ac:dyDescent="0.2">
      <c r="A344" s="247">
        <v>2731</v>
      </c>
      <c r="B344" s="136" t="s">
        <v>144</v>
      </c>
      <c r="C344" s="125">
        <v>3</v>
      </c>
      <c r="D344" s="125">
        <v>1</v>
      </c>
      <c r="E344" s="251" t="s">
        <v>156</v>
      </c>
      <c r="F344" s="233"/>
      <c r="G344" s="233"/>
      <c r="H344" s="233"/>
    </row>
    <row r="345" spans="1:10" s="123" customFormat="1" ht="38.25" hidden="1" customHeight="1" x14ac:dyDescent="0.2">
      <c r="A345" s="247"/>
      <c r="B345" s="136"/>
      <c r="C345" s="125"/>
      <c r="D345" s="125"/>
      <c r="E345" s="251" t="s">
        <v>522</v>
      </c>
      <c r="F345" s="245"/>
      <c r="G345" s="245"/>
      <c r="H345" s="245"/>
    </row>
    <row r="346" spans="1:10" ht="29.25" hidden="1" customHeight="1" x14ac:dyDescent="0.2">
      <c r="A346" s="247">
        <v>2732</v>
      </c>
      <c r="B346" s="136" t="s">
        <v>144</v>
      </c>
      <c r="C346" s="125">
        <v>3</v>
      </c>
      <c r="D346" s="125">
        <v>2</v>
      </c>
      <c r="E346" s="251" t="s">
        <v>157</v>
      </c>
      <c r="F346" s="233"/>
      <c r="G346" s="233"/>
      <c r="H346" s="233"/>
    </row>
    <row r="347" spans="1:10" ht="27" hidden="1" customHeight="1" x14ac:dyDescent="0.2">
      <c r="A347" s="247"/>
      <c r="B347" s="136"/>
      <c r="C347" s="125"/>
      <c r="D347" s="125"/>
      <c r="E347" s="251" t="s">
        <v>522</v>
      </c>
      <c r="F347" s="233"/>
      <c r="G347" s="233"/>
      <c r="H347" s="233"/>
    </row>
    <row r="348" spans="1:10" ht="27.75" hidden="1" customHeight="1" x14ac:dyDescent="0.2">
      <c r="A348" s="247">
        <v>2733</v>
      </c>
      <c r="B348" s="136" t="s">
        <v>144</v>
      </c>
      <c r="C348" s="125">
        <v>3</v>
      </c>
      <c r="D348" s="125">
        <v>3</v>
      </c>
      <c r="E348" s="251" t="s">
        <v>158</v>
      </c>
      <c r="F348" s="233"/>
      <c r="G348" s="233"/>
      <c r="H348" s="233"/>
    </row>
    <row r="349" spans="1:10" ht="41.25" hidden="1" customHeight="1" x14ac:dyDescent="0.2">
      <c r="A349" s="247"/>
      <c r="B349" s="136"/>
      <c r="C349" s="125"/>
      <c r="D349" s="125"/>
      <c r="E349" s="251" t="s">
        <v>522</v>
      </c>
      <c r="F349" s="233"/>
      <c r="G349" s="233"/>
      <c r="H349" s="233"/>
    </row>
    <row r="350" spans="1:10" ht="35.25" hidden="1" customHeight="1" x14ac:dyDescent="0.2">
      <c r="A350" s="247">
        <v>2734</v>
      </c>
      <c r="B350" s="136" t="s">
        <v>144</v>
      </c>
      <c r="C350" s="125">
        <v>3</v>
      </c>
      <c r="D350" s="125">
        <v>4</v>
      </c>
      <c r="E350" s="251" t="s">
        <v>159</v>
      </c>
      <c r="F350" s="233"/>
      <c r="G350" s="233"/>
      <c r="H350" s="233"/>
      <c r="J350" s="126"/>
    </row>
    <row r="351" spans="1:10" ht="48" hidden="1" customHeight="1" x14ac:dyDescent="0.2">
      <c r="A351" s="247"/>
      <c r="B351" s="136"/>
      <c r="C351" s="125"/>
      <c r="D351" s="125"/>
      <c r="E351" s="251" t="s">
        <v>522</v>
      </c>
      <c r="F351" s="233"/>
      <c r="G351" s="233"/>
      <c r="H351" s="233"/>
    </row>
    <row r="352" spans="1:10" ht="28.5" hidden="1" x14ac:dyDescent="0.2">
      <c r="A352" s="247">
        <v>2740</v>
      </c>
      <c r="B352" s="130" t="s">
        <v>144</v>
      </c>
      <c r="C352" s="124">
        <v>4</v>
      </c>
      <c r="D352" s="124">
        <v>0</v>
      </c>
      <c r="E352" s="384" t="s">
        <v>160</v>
      </c>
      <c r="F352" s="233"/>
      <c r="G352" s="233"/>
      <c r="H352" s="233"/>
    </row>
    <row r="353" spans="1:10" ht="16.5" hidden="1" x14ac:dyDescent="0.2">
      <c r="A353" s="247"/>
      <c r="B353" s="130"/>
      <c r="C353" s="124"/>
      <c r="D353" s="124"/>
      <c r="E353" s="251" t="s">
        <v>7</v>
      </c>
      <c r="F353" s="233"/>
      <c r="G353" s="233"/>
      <c r="H353" s="233"/>
    </row>
    <row r="354" spans="1:10" s="123" customFormat="1" ht="14.25" hidden="1" customHeight="1" x14ac:dyDescent="0.2">
      <c r="A354" s="247">
        <v>2741</v>
      </c>
      <c r="B354" s="136" t="s">
        <v>144</v>
      </c>
      <c r="C354" s="125">
        <v>4</v>
      </c>
      <c r="D354" s="125">
        <v>1</v>
      </c>
      <c r="E354" s="251" t="s">
        <v>160</v>
      </c>
      <c r="F354" s="245"/>
      <c r="G354" s="245"/>
      <c r="H354" s="245"/>
    </row>
    <row r="355" spans="1:10" ht="40.5" hidden="1" x14ac:dyDescent="0.2">
      <c r="A355" s="247"/>
      <c r="B355" s="136"/>
      <c r="C355" s="125"/>
      <c r="D355" s="125"/>
      <c r="E355" s="251" t="s">
        <v>522</v>
      </c>
      <c r="F355" s="233"/>
      <c r="G355" s="233"/>
      <c r="H355" s="233"/>
    </row>
    <row r="356" spans="1:10" s="123" customFormat="1" ht="29.25" hidden="1" customHeight="1" x14ac:dyDescent="0.2">
      <c r="A356" s="247">
        <v>2750</v>
      </c>
      <c r="B356" s="130" t="s">
        <v>144</v>
      </c>
      <c r="C356" s="124">
        <v>5</v>
      </c>
      <c r="D356" s="124">
        <v>0</v>
      </c>
      <c r="E356" s="384" t="s">
        <v>161</v>
      </c>
      <c r="F356" s="245"/>
      <c r="G356" s="245"/>
      <c r="H356" s="245"/>
    </row>
    <row r="357" spans="1:10" ht="15" hidden="1" customHeight="1" x14ac:dyDescent="0.2">
      <c r="A357" s="247"/>
      <c r="B357" s="130"/>
      <c r="C357" s="124"/>
      <c r="D357" s="124"/>
      <c r="E357" s="251" t="s">
        <v>7</v>
      </c>
      <c r="F357" s="233"/>
      <c r="G357" s="233"/>
      <c r="H357" s="233"/>
    </row>
    <row r="358" spans="1:10" ht="33" hidden="1" customHeight="1" x14ac:dyDescent="0.2">
      <c r="A358" s="247">
        <v>2751</v>
      </c>
      <c r="B358" s="136" t="s">
        <v>144</v>
      </c>
      <c r="C358" s="125">
        <v>5</v>
      </c>
      <c r="D358" s="125">
        <v>1</v>
      </c>
      <c r="E358" s="251" t="s">
        <v>161</v>
      </c>
      <c r="F358" s="233"/>
      <c r="G358" s="233"/>
      <c r="H358" s="233"/>
    </row>
    <row r="359" spans="1:10" s="61" customFormat="1" ht="42" hidden="1" customHeight="1" x14ac:dyDescent="0.2">
      <c r="A359" s="247"/>
      <c r="B359" s="136"/>
      <c r="C359" s="125"/>
      <c r="D359" s="125"/>
      <c r="E359" s="251" t="s">
        <v>522</v>
      </c>
      <c r="F359" s="248"/>
      <c r="G359" s="248"/>
      <c r="H359" s="248"/>
    </row>
    <row r="360" spans="1:10" s="123" customFormat="1" ht="28.5" hidden="1" x14ac:dyDescent="0.2">
      <c r="A360" s="247">
        <v>2760</v>
      </c>
      <c r="B360" s="130" t="s">
        <v>144</v>
      </c>
      <c r="C360" s="124">
        <v>6</v>
      </c>
      <c r="D360" s="124">
        <v>0</v>
      </c>
      <c r="E360" s="384" t="s">
        <v>162</v>
      </c>
      <c r="F360" s="245"/>
      <c r="G360" s="245"/>
      <c r="H360" s="245"/>
    </row>
    <row r="361" spans="1:10" ht="13.5" hidden="1" customHeight="1" x14ac:dyDescent="0.2">
      <c r="A361" s="247"/>
      <c r="B361" s="130"/>
      <c r="C361" s="124"/>
      <c r="D361" s="124"/>
      <c r="E361" s="251" t="s">
        <v>7</v>
      </c>
      <c r="F361" s="233"/>
      <c r="G361" s="233"/>
      <c r="H361" s="233"/>
    </row>
    <row r="362" spans="1:10" ht="30" hidden="1" customHeight="1" x14ac:dyDescent="0.2">
      <c r="A362" s="247">
        <v>2761</v>
      </c>
      <c r="B362" s="136" t="s">
        <v>144</v>
      </c>
      <c r="C362" s="125">
        <v>6</v>
      </c>
      <c r="D362" s="125">
        <v>1</v>
      </c>
      <c r="E362" s="251" t="s">
        <v>163</v>
      </c>
      <c r="F362" s="233"/>
      <c r="G362" s="233"/>
      <c r="H362" s="233"/>
    </row>
    <row r="363" spans="1:10" ht="40.5" hidden="1" x14ac:dyDescent="0.2">
      <c r="A363" s="247"/>
      <c r="B363" s="136"/>
      <c r="C363" s="125"/>
      <c r="D363" s="125"/>
      <c r="E363" s="251" t="s">
        <v>522</v>
      </c>
      <c r="F363" s="233"/>
      <c r="G363" s="233"/>
      <c r="H363" s="233"/>
    </row>
    <row r="364" spans="1:10" s="123" customFormat="1" ht="16.5" hidden="1" x14ac:dyDescent="0.2">
      <c r="A364" s="247">
        <v>2762</v>
      </c>
      <c r="B364" s="136" t="s">
        <v>144</v>
      </c>
      <c r="C364" s="125">
        <v>6</v>
      </c>
      <c r="D364" s="125">
        <v>2</v>
      </c>
      <c r="E364" s="251" t="s">
        <v>162</v>
      </c>
      <c r="F364" s="245"/>
      <c r="G364" s="245"/>
      <c r="H364" s="245"/>
    </row>
    <row r="365" spans="1:10" ht="40.5" hidden="1" x14ac:dyDescent="0.2">
      <c r="A365" s="247"/>
      <c r="B365" s="136"/>
      <c r="C365" s="125"/>
      <c r="D365" s="125"/>
      <c r="E365" s="251" t="s">
        <v>522</v>
      </c>
      <c r="F365" s="233"/>
      <c r="G365" s="233"/>
      <c r="H365" s="233"/>
    </row>
    <row r="366" spans="1:10" s="123" customFormat="1" ht="42" hidden="1" x14ac:dyDescent="0.2">
      <c r="A366" s="125">
        <v>2800</v>
      </c>
      <c r="B366" s="130" t="s">
        <v>164</v>
      </c>
      <c r="C366" s="124">
        <v>0</v>
      </c>
      <c r="D366" s="124">
        <v>0</v>
      </c>
      <c r="E366" s="244" t="s">
        <v>567</v>
      </c>
      <c r="F366" s="245">
        <f>+G366</f>
        <v>85900</v>
      </c>
      <c r="G366" s="245">
        <f>+G368+G373+G393+G401+G409+G413</f>
        <v>85900</v>
      </c>
      <c r="H366" s="245">
        <f>+H368+H373</f>
        <v>0</v>
      </c>
      <c r="J366" s="256">
        <f>+G386+G425+G452</f>
        <v>144988.70000000001</v>
      </c>
    </row>
    <row r="367" spans="1:10" s="123" customFormat="1" ht="12" hidden="1" customHeight="1" x14ac:dyDescent="0.2">
      <c r="A367" s="247"/>
      <c r="B367" s="130"/>
      <c r="C367" s="124"/>
      <c r="D367" s="124"/>
      <c r="E367" s="251" t="s">
        <v>2</v>
      </c>
      <c r="F367" s="233"/>
      <c r="G367" s="233"/>
      <c r="H367" s="245"/>
    </row>
    <row r="368" spans="1:10" ht="16.5" hidden="1" x14ac:dyDescent="0.2">
      <c r="A368" s="247">
        <v>2810</v>
      </c>
      <c r="B368" s="136" t="s">
        <v>164</v>
      </c>
      <c r="C368" s="125">
        <v>1</v>
      </c>
      <c r="D368" s="125">
        <v>0</v>
      </c>
      <c r="E368" s="384" t="s">
        <v>166</v>
      </c>
      <c r="F368" s="233">
        <f>+F370</f>
        <v>20000</v>
      </c>
      <c r="G368" s="233">
        <f>+G370</f>
        <v>20000</v>
      </c>
      <c r="H368" s="233">
        <f>+H370</f>
        <v>0</v>
      </c>
    </row>
    <row r="369" spans="1:17" s="123" customFormat="1" ht="16.5" hidden="1" customHeight="1" x14ac:dyDescent="0.2">
      <c r="A369" s="247"/>
      <c r="B369" s="130"/>
      <c r="C369" s="124"/>
      <c r="D369" s="124"/>
      <c r="E369" s="251" t="s">
        <v>7</v>
      </c>
      <c r="F369" s="245"/>
      <c r="G369" s="245"/>
      <c r="H369" s="245"/>
    </row>
    <row r="370" spans="1:17" ht="16.5" hidden="1" x14ac:dyDescent="0.2">
      <c r="A370" s="247">
        <v>2811</v>
      </c>
      <c r="B370" s="136" t="s">
        <v>164</v>
      </c>
      <c r="C370" s="125">
        <v>1</v>
      </c>
      <c r="D370" s="125">
        <v>1</v>
      </c>
      <c r="E370" s="251" t="s">
        <v>166</v>
      </c>
      <c r="F370" s="233">
        <f>+F372</f>
        <v>20000</v>
      </c>
      <c r="G370" s="233">
        <f>+G372</f>
        <v>20000</v>
      </c>
      <c r="H370" s="233">
        <f>+H372</f>
        <v>0</v>
      </c>
    </row>
    <row r="371" spans="1:17" ht="45" hidden="1" customHeight="1" x14ac:dyDescent="0.2">
      <c r="A371" s="247"/>
      <c r="B371" s="136"/>
      <c r="C371" s="125"/>
      <c r="D371" s="125"/>
      <c r="E371" s="251" t="s">
        <v>522</v>
      </c>
      <c r="F371" s="233"/>
      <c r="G371" s="233"/>
      <c r="H371" s="233"/>
    </row>
    <row r="372" spans="1:17" ht="32.25" hidden="1" customHeight="1" x14ac:dyDescent="0.2">
      <c r="A372" s="247"/>
      <c r="B372" s="136"/>
      <c r="C372" s="125"/>
      <c r="D372" s="125"/>
      <c r="E372" s="251" t="s">
        <v>568</v>
      </c>
      <c r="F372" s="254">
        <f>+G372+H372</f>
        <v>20000</v>
      </c>
      <c r="G372" s="254">
        <v>20000</v>
      </c>
      <c r="H372" s="233"/>
    </row>
    <row r="373" spans="1:17" s="123" customFormat="1" ht="15.75" hidden="1" customHeight="1" x14ac:dyDescent="0.2">
      <c r="A373" s="247">
        <v>2820</v>
      </c>
      <c r="B373" s="130" t="s">
        <v>164</v>
      </c>
      <c r="C373" s="124">
        <v>2</v>
      </c>
      <c r="D373" s="124">
        <v>0</v>
      </c>
      <c r="E373" s="384" t="s">
        <v>167</v>
      </c>
      <c r="F373" s="245">
        <f>+G373+H373</f>
        <v>65900</v>
      </c>
      <c r="G373" s="245">
        <f>+G382+G379</f>
        <v>65900</v>
      </c>
      <c r="H373" s="245"/>
      <c r="M373" s="123">
        <f>63900-64500</f>
        <v>-600</v>
      </c>
    </row>
    <row r="374" spans="1:17" ht="14.25" hidden="1" customHeight="1" x14ac:dyDescent="0.2">
      <c r="A374" s="247"/>
      <c r="B374" s="130"/>
      <c r="C374" s="124"/>
      <c r="D374" s="124"/>
      <c r="E374" s="251" t="s">
        <v>7</v>
      </c>
      <c r="F374" s="245"/>
      <c r="G374" s="245"/>
      <c r="H374" s="245"/>
    </row>
    <row r="375" spans="1:17" ht="15" hidden="1" customHeight="1" x14ac:dyDescent="0.2">
      <c r="A375" s="247">
        <v>2821</v>
      </c>
      <c r="B375" s="136" t="s">
        <v>164</v>
      </c>
      <c r="C375" s="125">
        <v>2</v>
      </c>
      <c r="D375" s="125">
        <v>1</v>
      </c>
      <c r="E375" s="251" t="s">
        <v>168</v>
      </c>
      <c r="F375" s="233"/>
      <c r="G375" s="233"/>
      <c r="H375" s="233"/>
    </row>
    <row r="376" spans="1:17" ht="40.5" hidden="1" x14ac:dyDescent="0.2">
      <c r="A376" s="247"/>
      <c r="B376" s="136"/>
      <c r="C376" s="125"/>
      <c r="D376" s="125"/>
      <c r="E376" s="251" t="s">
        <v>522</v>
      </c>
      <c r="F376" s="233"/>
      <c r="G376" s="233"/>
      <c r="H376" s="233"/>
    </row>
    <row r="377" spans="1:17" ht="16.5" hidden="1" customHeight="1" x14ac:dyDescent="0.2">
      <c r="A377" s="247">
        <v>2822</v>
      </c>
      <c r="B377" s="136" t="s">
        <v>164</v>
      </c>
      <c r="C377" s="125">
        <v>2</v>
      </c>
      <c r="D377" s="125">
        <v>2</v>
      </c>
      <c r="E377" s="251" t="s">
        <v>169</v>
      </c>
      <c r="F377" s="233"/>
      <c r="G377" s="233"/>
      <c r="H377" s="233"/>
    </row>
    <row r="378" spans="1:17" ht="45.75" hidden="1" customHeight="1" x14ac:dyDescent="0.2">
      <c r="A378" s="247"/>
      <c r="B378" s="136"/>
      <c r="C378" s="125"/>
      <c r="D378" s="125"/>
      <c r="E378" s="251" t="s">
        <v>522</v>
      </c>
      <c r="F378" s="233"/>
      <c r="G378" s="233"/>
      <c r="H378" s="233"/>
    </row>
    <row r="379" spans="1:17" ht="16.5" hidden="1" x14ac:dyDescent="0.2">
      <c r="A379" s="247">
        <v>2823</v>
      </c>
      <c r="B379" s="136" t="s">
        <v>164</v>
      </c>
      <c r="C379" s="125">
        <v>2</v>
      </c>
      <c r="D379" s="125">
        <v>3</v>
      </c>
      <c r="E379" s="251" t="s">
        <v>170</v>
      </c>
      <c r="F379" s="233">
        <f>+G379+H379</f>
        <v>0</v>
      </c>
      <c r="G379" s="233">
        <f>+G381</f>
        <v>0</v>
      </c>
      <c r="H379" s="233"/>
    </row>
    <row r="380" spans="1:17" ht="40.5" hidden="1" x14ac:dyDescent="0.2">
      <c r="A380" s="247"/>
      <c r="B380" s="136"/>
      <c r="C380" s="125"/>
      <c r="D380" s="125"/>
      <c r="E380" s="251" t="s">
        <v>522</v>
      </c>
      <c r="F380" s="233"/>
      <c r="G380" s="233"/>
      <c r="H380" s="233"/>
    </row>
    <row r="381" spans="1:17" ht="27" hidden="1" x14ac:dyDescent="0.2">
      <c r="A381" s="247"/>
      <c r="B381" s="136"/>
      <c r="C381" s="125"/>
      <c r="D381" s="125"/>
      <c r="E381" s="251" t="s">
        <v>568</v>
      </c>
      <c r="F381" s="233">
        <f>+G381</f>
        <v>0</v>
      </c>
      <c r="G381" s="233"/>
      <c r="H381" s="233"/>
      <c r="M381" s="113" t="s">
        <v>569</v>
      </c>
      <c r="N381" s="113" t="s">
        <v>570</v>
      </c>
    </row>
    <row r="382" spans="1:17" s="357" customFormat="1" ht="15.75" hidden="1" customHeight="1" x14ac:dyDescent="0.2">
      <c r="A382" s="353">
        <v>2824</v>
      </c>
      <c r="B382" s="354" t="s">
        <v>164</v>
      </c>
      <c r="C382" s="355">
        <v>2</v>
      </c>
      <c r="D382" s="355">
        <v>4</v>
      </c>
      <c r="E382" s="386" t="s">
        <v>171</v>
      </c>
      <c r="F382" s="356">
        <f>+G382+H382</f>
        <v>65900</v>
      </c>
      <c r="G382" s="356">
        <f>+G384+G385+G386</f>
        <v>65900</v>
      </c>
      <c r="H382" s="356"/>
    </row>
    <row r="383" spans="1:17" s="123" customFormat="1" ht="40.5" hidden="1" x14ac:dyDescent="0.2">
      <c r="A383" s="247"/>
      <c r="B383" s="136"/>
      <c r="C383" s="125"/>
      <c r="D383" s="125"/>
      <c r="E383" s="251" t="s">
        <v>522</v>
      </c>
      <c r="F383" s="245"/>
      <c r="G383" s="245"/>
      <c r="H383" s="245"/>
      <c r="N383" s="438"/>
      <c r="O383" s="438"/>
      <c r="P383" s="438"/>
      <c r="Q383" s="376"/>
    </row>
    <row r="384" spans="1:17" s="123" customFormat="1" ht="16.5" hidden="1" x14ac:dyDescent="0.2">
      <c r="A384" s="247"/>
      <c r="B384" s="136"/>
      <c r="C384" s="125"/>
      <c r="D384" s="125"/>
      <c r="E384" s="251" t="s">
        <v>547</v>
      </c>
      <c r="F384" s="233">
        <f>H384+G384</f>
        <v>7000</v>
      </c>
      <c r="G384" s="233">
        <v>7000</v>
      </c>
      <c r="H384" s="245"/>
      <c r="O384" s="123">
        <v>-4000</v>
      </c>
    </row>
    <row r="385" spans="1:16" s="123" customFormat="1" ht="16.5" hidden="1" x14ac:dyDescent="0.2">
      <c r="A385" s="247"/>
      <c r="B385" s="136"/>
      <c r="C385" s="125"/>
      <c r="D385" s="125"/>
      <c r="E385" s="251" t="s">
        <v>548</v>
      </c>
      <c r="F385" s="233">
        <f>H385+G385</f>
        <v>13900</v>
      </c>
      <c r="G385" s="233">
        <f>7000+6900</f>
        <v>13900</v>
      </c>
      <c r="H385" s="245"/>
    </row>
    <row r="386" spans="1:16" s="123" customFormat="1" ht="28.5" hidden="1" customHeight="1" x14ac:dyDescent="0.2">
      <c r="A386" s="247"/>
      <c r="B386" s="136"/>
      <c r="C386" s="125"/>
      <c r="D386" s="125"/>
      <c r="E386" s="251" t="s">
        <v>568</v>
      </c>
      <c r="F386" s="233">
        <f>H386+G386</f>
        <v>45000</v>
      </c>
      <c r="G386" s="233">
        <v>45000</v>
      </c>
      <c r="H386" s="245"/>
      <c r="M386" s="62" t="s">
        <v>0</v>
      </c>
      <c r="N386" s="310"/>
      <c r="O386" s="310"/>
      <c r="P386" s="310"/>
    </row>
    <row r="387" spans="1:16" ht="15" hidden="1" customHeight="1" x14ac:dyDescent="0.2">
      <c r="A387" s="247">
        <v>2825</v>
      </c>
      <c r="B387" s="136" t="s">
        <v>164</v>
      </c>
      <c r="C387" s="125">
        <v>2</v>
      </c>
      <c r="D387" s="125">
        <v>5</v>
      </c>
      <c r="E387" s="251" t="s">
        <v>172</v>
      </c>
      <c r="F387" s="233"/>
      <c r="G387" s="233"/>
      <c r="H387" s="233"/>
    </row>
    <row r="388" spans="1:16" ht="40.5" hidden="1" x14ac:dyDescent="0.2">
      <c r="A388" s="247"/>
      <c r="B388" s="136"/>
      <c r="C388" s="125"/>
      <c r="D388" s="125"/>
      <c r="E388" s="251" t="s">
        <v>522</v>
      </c>
      <c r="F388" s="233"/>
      <c r="G388" s="233"/>
      <c r="H388" s="233"/>
    </row>
    <row r="389" spans="1:16" s="61" customFormat="1" ht="13.5" hidden="1" customHeight="1" x14ac:dyDescent="0.2">
      <c r="A389" s="247">
        <v>2826</v>
      </c>
      <c r="B389" s="136" t="s">
        <v>164</v>
      </c>
      <c r="C389" s="125">
        <v>2</v>
      </c>
      <c r="D389" s="125">
        <v>6</v>
      </c>
      <c r="E389" s="251" t="s">
        <v>173</v>
      </c>
      <c r="F389" s="248"/>
      <c r="G389" s="248"/>
      <c r="H389" s="248"/>
    </row>
    <row r="390" spans="1:16" ht="40.5" hidden="1" x14ac:dyDescent="0.2">
      <c r="A390" s="247"/>
      <c r="B390" s="136"/>
      <c r="C390" s="125"/>
      <c r="D390" s="125"/>
      <c r="E390" s="251" t="s">
        <v>522</v>
      </c>
      <c r="F390" s="233"/>
      <c r="G390" s="233"/>
      <c r="H390" s="233"/>
      <c r="J390" s="113" t="s">
        <v>571</v>
      </c>
    </row>
    <row r="391" spans="1:16" ht="27" hidden="1" x14ac:dyDescent="0.2">
      <c r="A391" s="247">
        <v>2827</v>
      </c>
      <c r="B391" s="136" t="s">
        <v>164</v>
      </c>
      <c r="C391" s="125">
        <v>2</v>
      </c>
      <c r="D391" s="125">
        <v>7</v>
      </c>
      <c r="E391" s="251" t="s">
        <v>174</v>
      </c>
      <c r="F391" s="233"/>
      <c r="G391" s="233"/>
      <c r="H391" s="233"/>
    </row>
    <row r="392" spans="1:16" ht="40.5" hidden="1" x14ac:dyDescent="0.2">
      <c r="A392" s="247"/>
      <c r="B392" s="136"/>
      <c r="C392" s="125"/>
      <c r="D392" s="125"/>
      <c r="E392" s="251" t="s">
        <v>522</v>
      </c>
      <c r="F392" s="233"/>
      <c r="G392" s="233"/>
      <c r="H392" s="233"/>
    </row>
    <row r="393" spans="1:16" ht="45.75" hidden="1" customHeight="1" x14ac:dyDescent="0.2">
      <c r="A393" s="247">
        <v>2830</v>
      </c>
      <c r="B393" s="130" t="s">
        <v>164</v>
      </c>
      <c r="C393" s="124">
        <v>3</v>
      </c>
      <c r="D393" s="124">
        <v>0</v>
      </c>
      <c r="E393" s="384" t="s">
        <v>175</v>
      </c>
      <c r="F393" s="252">
        <v>0</v>
      </c>
      <c r="G393" s="252">
        <v>0</v>
      </c>
      <c r="H393" s="252">
        <v>0</v>
      </c>
    </row>
    <row r="394" spans="1:16" ht="13.5" hidden="1" customHeight="1" x14ac:dyDescent="0.2">
      <c r="A394" s="247"/>
      <c r="B394" s="130"/>
      <c r="C394" s="124"/>
      <c r="D394" s="124"/>
      <c r="E394" s="251" t="s">
        <v>7</v>
      </c>
      <c r="F394" s="252"/>
      <c r="G394" s="252"/>
      <c r="H394" s="252"/>
    </row>
    <row r="395" spans="1:16" ht="17.25" hidden="1" customHeight="1" x14ac:dyDescent="0.2">
      <c r="A395" s="247">
        <v>2831</v>
      </c>
      <c r="B395" s="136" t="s">
        <v>164</v>
      </c>
      <c r="C395" s="125">
        <v>3</v>
      </c>
      <c r="D395" s="125">
        <v>1</v>
      </c>
      <c r="E395" s="251" t="s">
        <v>176</v>
      </c>
      <c r="F395" s="252"/>
      <c r="G395" s="252"/>
      <c r="H395" s="252"/>
    </row>
    <row r="396" spans="1:16" ht="40.5" hidden="1" x14ac:dyDescent="0.2">
      <c r="A396" s="247"/>
      <c r="B396" s="136"/>
      <c r="C396" s="125"/>
      <c r="D396" s="125"/>
      <c r="E396" s="251" t="s">
        <v>522</v>
      </c>
      <c r="F396" s="252"/>
      <c r="G396" s="252"/>
      <c r="H396" s="252"/>
    </row>
    <row r="397" spans="1:16" ht="16.5" hidden="1" x14ac:dyDescent="0.2">
      <c r="A397" s="247">
        <v>2832</v>
      </c>
      <c r="B397" s="136" t="s">
        <v>164</v>
      </c>
      <c r="C397" s="125">
        <v>3</v>
      </c>
      <c r="D397" s="125">
        <v>2</v>
      </c>
      <c r="E397" s="251" t="s">
        <v>177</v>
      </c>
      <c r="F397" s="252"/>
      <c r="G397" s="252"/>
      <c r="H397" s="252"/>
    </row>
    <row r="398" spans="1:16" ht="40.5" hidden="1" x14ac:dyDescent="0.2">
      <c r="A398" s="247"/>
      <c r="B398" s="136"/>
      <c r="C398" s="125"/>
      <c r="D398" s="125"/>
      <c r="E398" s="251" t="s">
        <v>522</v>
      </c>
      <c r="F398" s="252"/>
      <c r="G398" s="252"/>
      <c r="H398" s="252"/>
    </row>
    <row r="399" spans="1:16" ht="16.5" hidden="1" x14ac:dyDescent="0.2">
      <c r="A399" s="247">
        <v>2833</v>
      </c>
      <c r="B399" s="136" t="s">
        <v>164</v>
      </c>
      <c r="C399" s="125">
        <v>3</v>
      </c>
      <c r="D399" s="125">
        <v>3</v>
      </c>
      <c r="E399" s="251" t="s">
        <v>178</v>
      </c>
      <c r="F399" s="252"/>
      <c r="G399" s="252"/>
      <c r="H399" s="252"/>
    </row>
    <row r="400" spans="1:16" ht="40.5" hidden="1" x14ac:dyDescent="0.2">
      <c r="A400" s="247"/>
      <c r="B400" s="136"/>
      <c r="C400" s="125"/>
      <c r="D400" s="125"/>
      <c r="E400" s="251" t="s">
        <v>522</v>
      </c>
      <c r="F400" s="252"/>
      <c r="G400" s="252"/>
      <c r="H400" s="252"/>
    </row>
    <row r="401" spans="1:13" ht="28.5" hidden="1" customHeight="1" x14ac:dyDescent="0.2">
      <c r="A401" s="247">
        <v>2840</v>
      </c>
      <c r="B401" s="130" t="s">
        <v>164</v>
      </c>
      <c r="C401" s="124">
        <v>4</v>
      </c>
      <c r="D401" s="124">
        <v>0</v>
      </c>
      <c r="E401" s="384" t="s">
        <v>179</v>
      </c>
      <c r="F401" s="252">
        <v>0</v>
      </c>
      <c r="G401" s="252">
        <v>0</v>
      </c>
      <c r="H401" s="252">
        <v>0</v>
      </c>
    </row>
    <row r="402" spans="1:13" ht="14.25" hidden="1" customHeight="1" x14ac:dyDescent="0.2">
      <c r="A402" s="247"/>
      <c r="B402" s="130"/>
      <c r="C402" s="124"/>
      <c r="D402" s="124"/>
      <c r="E402" s="251" t="s">
        <v>7</v>
      </c>
      <c r="F402" s="252"/>
      <c r="G402" s="252"/>
      <c r="H402" s="252"/>
    </row>
    <row r="403" spans="1:13" ht="16.5" hidden="1" x14ac:dyDescent="0.2">
      <c r="A403" s="247">
        <v>2841</v>
      </c>
      <c r="B403" s="136" t="s">
        <v>164</v>
      </c>
      <c r="C403" s="125">
        <v>4</v>
      </c>
      <c r="D403" s="125">
        <v>1</v>
      </c>
      <c r="E403" s="251" t="s">
        <v>180</v>
      </c>
      <c r="F403" s="252"/>
      <c r="G403" s="252"/>
      <c r="H403" s="252"/>
    </row>
    <row r="404" spans="1:13" ht="40.5" hidden="1" x14ac:dyDescent="0.2">
      <c r="A404" s="247"/>
      <c r="B404" s="136"/>
      <c r="C404" s="125"/>
      <c r="D404" s="125"/>
      <c r="E404" s="251" t="s">
        <v>522</v>
      </c>
      <c r="F404" s="252"/>
      <c r="G404" s="252"/>
      <c r="H404" s="252"/>
    </row>
    <row r="405" spans="1:13" ht="27.75" hidden="1" customHeight="1" x14ac:dyDescent="0.2">
      <c r="A405" s="247">
        <v>2842</v>
      </c>
      <c r="B405" s="136" t="s">
        <v>164</v>
      </c>
      <c r="C405" s="125">
        <v>4</v>
      </c>
      <c r="D405" s="125">
        <v>2</v>
      </c>
      <c r="E405" s="251" t="s">
        <v>181</v>
      </c>
      <c r="F405" s="252"/>
      <c r="G405" s="252"/>
      <c r="H405" s="252"/>
    </row>
    <row r="406" spans="1:13" ht="40.5" hidden="1" x14ac:dyDescent="0.2">
      <c r="A406" s="247"/>
      <c r="B406" s="136"/>
      <c r="C406" s="125"/>
      <c r="D406" s="125"/>
      <c r="E406" s="251" t="s">
        <v>522</v>
      </c>
      <c r="F406" s="252"/>
      <c r="G406" s="252"/>
      <c r="H406" s="252"/>
    </row>
    <row r="407" spans="1:13" ht="15" hidden="1" customHeight="1" x14ac:dyDescent="0.2">
      <c r="A407" s="247">
        <v>2843</v>
      </c>
      <c r="B407" s="136" t="s">
        <v>164</v>
      </c>
      <c r="C407" s="125">
        <v>4</v>
      </c>
      <c r="D407" s="125">
        <v>3</v>
      </c>
      <c r="E407" s="251" t="s">
        <v>179</v>
      </c>
      <c r="F407" s="252"/>
      <c r="G407" s="252"/>
      <c r="H407" s="252"/>
    </row>
    <row r="408" spans="1:13" ht="40.5" hidden="1" x14ac:dyDescent="0.2">
      <c r="A408" s="247"/>
      <c r="B408" s="136"/>
      <c r="C408" s="125"/>
      <c r="D408" s="125"/>
      <c r="E408" s="251" t="s">
        <v>522</v>
      </c>
      <c r="F408" s="252"/>
      <c r="G408" s="252"/>
      <c r="H408" s="252"/>
    </row>
    <row r="409" spans="1:13" ht="42.75" hidden="1" x14ac:dyDescent="0.2">
      <c r="A409" s="247">
        <v>2850</v>
      </c>
      <c r="B409" s="130" t="s">
        <v>164</v>
      </c>
      <c r="C409" s="124">
        <v>5</v>
      </c>
      <c r="D409" s="124">
        <v>0</v>
      </c>
      <c r="E409" s="387" t="s">
        <v>182</v>
      </c>
      <c r="F409" s="252">
        <v>0</v>
      </c>
      <c r="G409" s="252">
        <v>0</v>
      </c>
      <c r="H409" s="252">
        <v>0</v>
      </c>
    </row>
    <row r="410" spans="1:13" ht="16.5" hidden="1" x14ac:dyDescent="0.2">
      <c r="A410" s="247"/>
      <c r="B410" s="130"/>
      <c r="C410" s="124"/>
      <c r="D410" s="124"/>
      <c r="E410" s="251" t="s">
        <v>7</v>
      </c>
      <c r="F410" s="252"/>
      <c r="G410" s="252"/>
      <c r="H410" s="252"/>
    </row>
    <row r="411" spans="1:13" ht="27" hidden="1" x14ac:dyDescent="0.2">
      <c r="A411" s="247">
        <v>2851</v>
      </c>
      <c r="B411" s="130" t="s">
        <v>164</v>
      </c>
      <c r="C411" s="124">
        <v>5</v>
      </c>
      <c r="D411" s="124">
        <v>1</v>
      </c>
      <c r="E411" s="388" t="s">
        <v>182</v>
      </c>
      <c r="F411" s="252"/>
      <c r="G411" s="252"/>
      <c r="H411" s="252"/>
    </row>
    <row r="412" spans="1:13" ht="40.5" hidden="1" x14ac:dyDescent="0.2">
      <c r="A412" s="247"/>
      <c r="B412" s="136"/>
      <c r="C412" s="125"/>
      <c r="D412" s="125"/>
      <c r="E412" s="251" t="s">
        <v>522</v>
      </c>
      <c r="F412" s="252"/>
      <c r="G412" s="252"/>
      <c r="H412" s="252"/>
    </row>
    <row r="413" spans="1:13" ht="28.5" hidden="1" customHeight="1" x14ac:dyDescent="0.2">
      <c r="A413" s="247">
        <v>2860</v>
      </c>
      <c r="B413" s="130" t="s">
        <v>164</v>
      </c>
      <c r="C413" s="124">
        <v>6</v>
      </c>
      <c r="D413" s="124">
        <v>0</v>
      </c>
      <c r="E413" s="387" t="s">
        <v>183</v>
      </c>
      <c r="F413" s="249">
        <f>+F415</f>
        <v>0</v>
      </c>
      <c r="G413" s="249">
        <f>+G415</f>
        <v>0</v>
      </c>
      <c r="H413" s="249">
        <f>+H415</f>
        <v>0</v>
      </c>
    </row>
    <row r="414" spans="1:13" ht="12.75" hidden="1" customHeight="1" x14ac:dyDescent="0.2">
      <c r="A414" s="247"/>
      <c r="B414" s="130"/>
      <c r="C414" s="124"/>
      <c r="D414" s="124"/>
      <c r="E414" s="251" t="s">
        <v>7</v>
      </c>
      <c r="F414" s="252"/>
      <c r="G414" s="252"/>
      <c r="H414" s="252"/>
    </row>
    <row r="415" spans="1:13" ht="30" hidden="1" customHeight="1" x14ac:dyDescent="0.2">
      <c r="A415" s="247">
        <v>2861</v>
      </c>
      <c r="B415" s="136" t="s">
        <v>164</v>
      </c>
      <c r="C415" s="125">
        <v>6</v>
      </c>
      <c r="D415" s="125">
        <v>1</v>
      </c>
      <c r="E415" s="388" t="s">
        <v>183</v>
      </c>
      <c r="F415" s="252">
        <f>+F417+F418</f>
        <v>0</v>
      </c>
      <c r="G415" s="252">
        <f>+G417+G418</f>
        <v>0</v>
      </c>
      <c r="H415" s="252">
        <f>+H417+H418</f>
        <v>0</v>
      </c>
      <c r="M415" s="113" t="s">
        <v>572</v>
      </c>
    </row>
    <row r="416" spans="1:13" ht="40.5" hidden="1" x14ac:dyDescent="0.2">
      <c r="A416" s="247"/>
      <c r="B416" s="136"/>
      <c r="C416" s="125"/>
      <c r="D416" s="125"/>
      <c r="E416" s="251" t="s">
        <v>522</v>
      </c>
      <c r="F416" s="252"/>
      <c r="G416" s="252"/>
      <c r="H416" s="252"/>
    </row>
    <row r="417" spans="1:8" ht="31.5" hidden="1" customHeight="1" x14ac:dyDescent="0.2">
      <c r="A417" s="247"/>
      <c r="B417" s="136"/>
      <c r="C417" s="125"/>
      <c r="D417" s="125"/>
      <c r="E417" s="251" t="s">
        <v>523</v>
      </c>
      <c r="F417" s="252">
        <f>+G417+H417</f>
        <v>0</v>
      </c>
      <c r="G417" s="252"/>
      <c r="H417" s="252"/>
    </row>
    <row r="418" spans="1:8" ht="16.5" hidden="1" x14ac:dyDescent="0.2">
      <c r="A418" s="247"/>
      <c r="B418" s="136"/>
      <c r="C418" s="125"/>
      <c r="D418" s="125"/>
      <c r="E418" s="251" t="s">
        <v>527</v>
      </c>
      <c r="F418" s="252">
        <f>+G418+H418</f>
        <v>0</v>
      </c>
      <c r="G418" s="252"/>
      <c r="H418" s="252"/>
    </row>
    <row r="419" spans="1:8" ht="48" customHeight="1" x14ac:dyDescent="0.2">
      <c r="A419" s="125">
        <v>2900</v>
      </c>
      <c r="B419" s="130" t="s">
        <v>184</v>
      </c>
      <c r="C419" s="124">
        <v>0</v>
      </c>
      <c r="D419" s="124">
        <v>0</v>
      </c>
      <c r="E419" s="244" t="s">
        <v>573</v>
      </c>
      <c r="F419" s="253">
        <f>+G419+H419</f>
        <v>13000</v>
      </c>
      <c r="G419" s="253">
        <v>13000</v>
      </c>
      <c r="H419" s="253"/>
    </row>
    <row r="420" spans="1:8" ht="16.5" x14ac:dyDescent="0.2">
      <c r="A420" s="247"/>
      <c r="B420" s="130"/>
      <c r="C420" s="124"/>
      <c r="D420" s="124"/>
      <c r="E420" s="251" t="s">
        <v>2</v>
      </c>
      <c r="F420" s="249"/>
      <c r="G420" s="249"/>
      <c r="H420" s="304"/>
    </row>
    <row r="421" spans="1:8" ht="34.5" customHeight="1" x14ac:dyDescent="0.2">
      <c r="A421" s="247">
        <v>2910</v>
      </c>
      <c r="B421" s="130" t="s">
        <v>184</v>
      </c>
      <c r="C421" s="124">
        <v>1</v>
      </c>
      <c r="D421" s="124">
        <v>0</v>
      </c>
      <c r="E421" s="384" t="s">
        <v>186</v>
      </c>
      <c r="F421" s="253">
        <f>+G421+H421</f>
        <v>13000</v>
      </c>
      <c r="G421" s="253">
        <f>+G423</f>
        <v>13000</v>
      </c>
      <c r="H421" s="253"/>
    </row>
    <row r="422" spans="1:8" ht="12.75" customHeight="1" x14ac:dyDescent="0.2">
      <c r="A422" s="247"/>
      <c r="B422" s="130"/>
      <c r="C422" s="124"/>
      <c r="D422" s="124"/>
      <c r="E422" s="251" t="s">
        <v>7</v>
      </c>
      <c r="F422" s="249"/>
      <c r="G422" s="249"/>
      <c r="H422" s="319"/>
    </row>
    <row r="423" spans="1:8" ht="19.5" customHeight="1" x14ac:dyDescent="0.2">
      <c r="A423" s="247">
        <v>2911</v>
      </c>
      <c r="B423" s="136" t="s">
        <v>184</v>
      </c>
      <c r="C423" s="125">
        <v>1</v>
      </c>
      <c r="D423" s="125">
        <v>1</v>
      </c>
      <c r="E423" s="251" t="s">
        <v>187</v>
      </c>
      <c r="F423" s="249">
        <f>+G423+H423</f>
        <v>13000</v>
      </c>
      <c r="G423" s="249">
        <f>+G425</f>
        <v>13000</v>
      </c>
      <c r="H423" s="253"/>
    </row>
    <row r="424" spans="1:8" ht="40.5" x14ac:dyDescent="0.2">
      <c r="A424" s="247"/>
      <c r="B424" s="136"/>
      <c r="C424" s="125"/>
      <c r="D424" s="125"/>
      <c r="E424" s="251" t="s">
        <v>522</v>
      </c>
      <c r="F424" s="252"/>
      <c r="G424" s="252"/>
      <c r="H424" s="252"/>
    </row>
    <row r="425" spans="1:8" ht="27" x14ac:dyDescent="0.2">
      <c r="A425" s="247"/>
      <c r="B425" s="136"/>
      <c r="C425" s="125"/>
      <c r="D425" s="125"/>
      <c r="E425" s="251" t="s">
        <v>568</v>
      </c>
      <c r="F425" s="233">
        <f>H425+G425</f>
        <v>13000</v>
      </c>
      <c r="G425" s="233">
        <v>13000</v>
      </c>
      <c r="H425" s="252"/>
    </row>
    <row r="426" spans="1:8" ht="16.5" hidden="1" x14ac:dyDescent="0.2">
      <c r="A426" s="247"/>
      <c r="B426" s="136"/>
      <c r="C426" s="125"/>
      <c r="D426" s="125"/>
      <c r="E426" s="251" t="s">
        <v>565</v>
      </c>
      <c r="F426" s="233">
        <f>+G426+H426</f>
        <v>100000</v>
      </c>
      <c r="G426" s="233">
        <v>0</v>
      </c>
      <c r="H426" s="233">
        <v>100000</v>
      </c>
    </row>
    <row r="427" spans="1:8" ht="29.25" hidden="1" customHeight="1" x14ac:dyDescent="0.2">
      <c r="A427" s="247"/>
      <c r="B427" s="136"/>
      <c r="C427" s="125"/>
      <c r="D427" s="125"/>
      <c r="E427" s="251" t="s">
        <v>563</v>
      </c>
      <c r="F427" s="233">
        <f>+G427+H427</f>
        <v>0</v>
      </c>
      <c r="G427" s="233">
        <v>0</v>
      </c>
      <c r="H427" s="233">
        <v>0</v>
      </c>
    </row>
    <row r="428" spans="1:8" ht="16.5" hidden="1" x14ac:dyDescent="0.2">
      <c r="A428" s="247"/>
      <c r="B428" s="136"/>
      <c r="C428" s="125"/>
      <c r="D428" s="125"/>
      <c r="E428" s="251" t="s">
        <v>544</v>
      </c>
      <c r="F428" s="233">
        <f>+G428+H428</f>
        <v>20000</v>
      </c>
      <c r="G428" s="233"/>
      <c r="H428" s="233">
        <v>20000</v>
      </c>
    </row>
    <row r="429" spans="1:8" ht="16.5" hidden="1" x14ac:dyDescent="0.2">
      <c r="A429" s="247">
        <v>2912</v>
      </c>
      <c r="B429" s="136" t="s">
        <v>184</v>
      </c>
      <c r="C429" s="125">
        <v>1</v>
      </c>
      <c r="D429" s="125">
        <v>2</v>
      </c>
      <c r="E429" s="251" t="s">
        <v>188</v>
      </c>
      <c r="F429" s="252"/>
      <c r="G429" s="252"/>
      <c r="H429" s="252"/>
    </row>
    <row r="430" spans="1:8" ht="40.5" hidden="1" x14ac:dyDescent="0.2">
      <c r="A430" s="247"/>
      <c r="B430" s="136"/>
      <c r="C430" s="125"/>
      <c r="D430" s="125"/>
      <c r="E430" s="251" t="s">
        <v>522</v>
      </c>
      <c r="F430" s="252"/>
      <c r="G430" s="252"/>
      <c r="H430" s="252"/>
    </row>
    <row r="431" spans="1:8" ht="16.5" hidden="1" x14ac:dyDescent="0.2">
      <c r="A431" s="247">
        <v>2920</v>
      </c>
      <c r="B431" s="130" t="s">
        <v>184</v>
      </c>
      <c r="C431" s="124">
        <v>2</v>
      </c>
      <c r="D431" s="124">
        <v>0</v>
      </c>
      <c r="E431" s="384" t="s">
        <v>189</v>
      </c>
      <c r="F431" s="252"/>
      <c r="G431" s="252"/>
      <c r="H431" s="252"/>
    </row>
    <row r="432" spans="1:8" ht="14.25" hidden="1" customHeight="1" x14ac:dyDescent="0.2">
      <c r="A432" s="247"/>
      <c r="B432" s="130"/>
      <c r="C432" s="124"/>
      <c r="D432" s="124"/>
      <c r="E432" s="251" t="s">
        <v>7</v>
      </c>
      <c r="F432" s="252"/>
      <c r="G432" s="252"/>
      <c r="H432" s="252"/>
    </row>
    <row r="433" spans="1:8" ht="13.5" hidden="1" customHeight="1" x14ac:dyDescent="0.2">
      <c r="A433" s="247">
        <v>2921</v>
      </c>
      <c r="B433" s="136" t="s">
        <v>184</v>
      </c>
      <c r="C433" s="125">
        <v>2</v>
      </c>
      <c r="D433" s="125">
        <v>1</v>
      </c>
      <c r="E433" s="251" t="s">
        <v>190</v>
      </c>
      <c r="F433" s="252"/>
      <c r="G433" s="252"/>
      <c r="H433" s="252"/>
    </row>
    <row r="434" spans="1:8" ht="40.5" hidden="1" x14ac:dyDescent="0.2">
      <c r="A434" s="247"/>
      <c r="B434" s="136"/>
      <c r="C434" s="125"/>
      <c r="D434" s="125"/>
      <c r="E434" s="251" t="s">
        <v>522</v>
      </c>
      <c r="F434" s="252"/>
      <c r="G434" s="252"/>
      <c r="H434" s="252"/>
    </row>
    <row r="435" spans="1:8" ht="16.5" hidden="1" x14ac:dyDescent="0.2">
      <c r="A435" s="247">
        <v>2922</v>
      </c>
      <c r="B435" s="136" t="s">
        <v>184</v>
      </c>
      <c r="C435" s="125">
        <v>2</v>
      </c>
      <c r="D435" s="125">
        <v>2</v>
      </c>
      <c r="E435" s="251" t="s">
        <v>191</v>
      </c>
      <c r="F435" s="252"/>
      <c r="G435" s="252"/>
      <c r="H435" s="252"/>
    </row>
    <row r="436" spans="1:8" ht="40.5" hidden="1" x14ac:dyDescent="0.2">
      <c r="A436" s="247"/>
      <c r="B436" s="136"/>
      <c r="C436" s="125"/>
      <c r="D436" s="125"/>
      <c r="E436" s="251" t="s">
        <v>522</v>
      </c>
      <c r="F436" s="252"/>
      <c r="G436" s="252"/>
      <c r="H436" s="252"/>
    </row>
    <row r="437" spans="1:8" ht="27.75" hidden="1" customHeight="1" x14ac:dyDescent="0.2">
      <c r="A437" s="247">
        <v>2930</v>
      </c>
      <c r="B437" s="130" t="s">
        <v>184</v>
      </c>
      <c r="C437" s="124">
        <v>3</v>
      </c>
      <c r="D437" s="124">
        <v>0</v>
      </c>
      <c r="E437" s="384" t="s">
        <v>192</v>
      </c>
      <c r="F437" s="252"/>
      <c r="G437" s="252"/>
      <c r="H437" s="252"/>
    </row>
    <row r="438" spans="1:8" ht="13.5" hidden="1" customHeight="1" x14ac:dyDescent="0.2">
      <c r="A438" s="247"/>
      <c r="B438" s="130"/>
      <c r="C438" s="124"/>
      <c r="D438" s="124"/>
      <c r="E438" s="251" t="s">
        <v>7</v>
      </c>
      <c r="F438" s="252"/>
      <c r="G438" s="252"/>
      <c r="H438" s="252"/>
    </row>
    <row r="439" spans="1:8" ht="29.25" hidden="1" customHeight="1" x14ac:dyDescent="0.2">
      <c r="A439" s="247">
        <v>2931</v>
      </c>
      <c r="B439" s="136" t="s">
        <v>184</v>
      </c>
      <c r="C439" s="125">
        <v>3</v>
      </c>
      <c r="D439" s="125">
        <v>1</v>
      </c>
      <c r="E439" s="251" t="s">
        <v>193</v>
      </c>
      <c r="F439" s="252"/>
      <c r="G439" s="252"/>
      <c r="H439" s="252"/>
    </row>
    <row r="440" spans="1:8" ht="40.5" hidden="1" x14ac:dyDescent="0.2">
      <c r="A440" s="247"/>
      <c r="B440" s="136"/>
      <c r="C440" s="125"/>
      <c r="D440" s="125"/>
      <c r="E440" s="251" t="s">
        <v>522</v>
      </c>
      <c r="F440" s="252"/>
      <c r="G440" s="252"/>
      <c r="H440" s="252"/>
    </row>
    <row r="441" spans="1:8" ht="16.5" hidden="1" x14ac:dyDescent="0.2">
      <c r="A441" s="247">
        <v>2932</v>
      </c>
      <c r="B441" s="136" t="s">
        <v>184</v>
      </c>
      <c r="C441" s="125">
        <v>3</v>
      </c>
      <c r="D441" s="125">
        <v>2</v>
      </c>
      <c r="E441" s="251" t="s">
        <v>194</v>
      </c>
      <c r="F441" s="252"/>
      <c r="G441" s="252"/>
      <c r="H441" s="252"/>
    </row>
    <row r="442" spans="1:8" ht="40.5" hidden="1" x14ac:dyDescent="0.2">
      <c r="A442" s="247"/>
      <c r="B442" s="136"/>
      <c r="C442" s="125"/>
      <c r="D442" s="125"/>
      <c r="E442" s="251" t="s">
        <v>522</v>
      </c>
      <c r="F442" s="252"/>
      <c r="G442" s="252"/>
      <c r="H442" s="252"/>
    </row>
    <row r="443" spans="1:8" ht="16.5" hidden="1" x14ac:dyDescent="0.2">
      <c r="A443" s="247">
        <v>2940</v>
      </c>
      <c r="B443" s="130" t="s">
        <v>184</v>
      </c>
      <c r="C443" s="124">
        <v>4</v>
      </c>
      <c r="D443" s="124">
        <v>0</v>
      </c>
      <c r="E443" s="384" t="s">
        <v>195</v>
      </c>
      <c r="F443" s="252"/>
      <c r="G443" s="252"/>
      <c r="H443" s="252"/>
    </row>
    <row r="444" spans="1:8" ht="16.5" hidden="1" x14ac:dyDescent="0.2">
      <c r="A444" s="247"/>
      <c r="B444" s="130"/>
      <c r="C444" s="124"/>
      <c r="D444" s="124"/>
      <c r="E444" s="251" t="s">
        <v>7</v>
      </c>
      <c r="F444" s="252"/>
      <c r="G444" s="252"/>
      <c r="H444" s="252"/>
    </row>
    <row r="445" spans="1:8" ht="16.5" hidden="1" x14ac:dyDescent="0.2">
      <c r="A445" s="247">
        <v>2941</v>
      </c>
      <c r="B445" s="136" t="s">
        <v>184</v>
      </c>
      <c r="C445" s="125">
        <v>4</v>
      </c>
      <c r="D445" s="125">
        <v>1</v>
      </c>
      <c r="E445" s="251" t="s">
        <v>196</v>
      </c>
      <c r="F445" s="252"/>
      <c r="G445" s="252"/>
      <c r="H445" s="252"/>
    </row>
    <row r="446" spans="1:8" ht="40.5" hidden="1" x14ac:dyDescent="0.2">
      <c r="A446" s="247"/>
      <c r="B446" s="136"/>
      <c r="C446" s="125"/>
      <c r="D446" s="125"/>
      <c r="E446" s="251" t="s">
        <v>522</v>
      </c>
      <c r="F446" s="252"/>
      <c r="G446" s="252"/>
      <c r="H446" s="252"/>
    </row>
    <row r="447" spans="1:8" ht="53.25" hidden="1" customHeight="1" x14ac:dyDescent="0.2">
      <c r="A447" s="247">
        <v>2942</v>
      </c>
      <c r="B447" s="136" t="s">
        <v>184</v>
      </c>
      <c r="C447" s="125">
        <v>4</v>
      </c>
      <c r="D447" s="125">
        <v>2</v>
      </c>
      <c r="E447" s="251" t="s">
        <v>574</v>
      </c>
      <c r="F447" s="252"/>
      <c r="G447" s="252"/>
      <c r="H447" s="252"/>
    </row>
    <row r="448" spans="1:8" ht="28.5" hidden="1" x14ac:dyDescent="0.2">
      <c r="A448" s="247">
        <v>2950</v>
      </c>
      <c r="B448" s="130" t="s">
        <v>184</v>
      </c>
      <c r="C448" s="124">
        <v>5</v>
      </c>
      <c r="D448" s="124">
        <v>0</v>
      </c>
      <c r="E448" s="384" t="s">
        <v>198</v>
      </c>
      <c r="F448" s="253">
        <f>+G448</f>
        <v>92000</v>
      </c>
      <c r="G448" s="253">
        <f>+G450</f>
        <v>92000</v>
      </c>
      <c r="H448" s="252"/>
    </row>
    <row r="449" spans="1:8" ht="14.25" hidden="1" customHeight="1" x14ac:dyDescent="0.2">
      <c r="A449" s="247"/>
      <c r="B449" s="130"/>
      <c r="C449" s="124"/>
      <c r="D449" s="124"/>
      <c r="E449" s="251" t="s">
        <v>7</v>
      </c>
      <c r="F449" s="249"/>
      <c r="G449" s="249"/>
      <c r="H449" s="252"/>
    </row>
    <row r="450" spans="1:8" ht="16.5" hidden="1" x14ac:dyDescent="0.2">
      <c r="A450" s="247">
        <v>2951</v>
      </c>
      <c r="B450" s="136" t="s">
        <v>184</v>
      </c>
      <c r="C450" s="125">
        <v>5</v>
      </c>
      <c r="D450" s="125">
        <v>1</v>
      </c>
      <c r="E450" s="251" t="s">
        <v>199</v>
      </c>
      <c r="F450" s="249">
        <f>+G450</f>
        <v>92000</v>
      </c>
      <c r="G450" s="249">
        <f>+G452+G453</f>
        <v>92000</v>
      </c>
      <c r="H450" s="252"/>
    </row>
    <row r="451" spans="1:8" ht="40.5" hidden="1" x14ac:dyDescent="0.2">
      <c r="A451" s="247"/>
      <c r="B451" s="136"/>
      <c r="C451" s="125"/>
      <c r="D451" s="125"/>
      <c r="E451" s="251" t="s">
        <v>522</v>
      </c>
      <c r="F451" s="254"/>
      <c r="G451" s="254"/>
      <c r="H451" s="252"/>
    </row>
    <row r="452" spans="1:8" ht="40.5" hidden="1" customHeight="1" x14ac:dyDescent="0.2">
      <c r="A452" s="247"/>
      <c r="B452" s="136"/>
      <c r="C452" s="125"/>
      <c r="D452" s="125"/>
      <c r="E452" s="251" t="s">
        <v>575</v>
      </c>
      <c r="F452" s="233">
        <f>H452+G452</f>
        <v>86988.7</v>
      </c>
      <c r="G452" s="233">
        <f>94000-5011.3-22000+20000</f>
        <v>86988.7</v>
      </c>
      <c r="H452" s="252"/>
    </row>
    <row r="453" spans="1:8" ht="27" hidden="1" customHeight="1" x14ac:dyDescent="0.2">
      <c r="A453" s="247"/>
      <c r="B453" s="136"/>
      <c r="C453" s="125"/>
      <c r="D453" s="125"/>
      <c r="E453" s="251" t="s">
        <v>552</v>
      </c>
      <c r="F453" s="233">
        <f>+G453</f>
        <v>5011.3</v>
      </c>
      <c r="G453" s="233">
        <v>5011.3</v>
      </c>
      <c r="H453" s="252"/>
    </row>
    <row r="454" spans="1:8" ht="13.5" hidden="1" customHeight="1" x14ac:dyDescent="0.2">
      <c r="A454" s="247">
        <v>2952</v>
      </c>
      <c r="B454" s="136" t="s">
        <v>184</v>
      </c>
      <c r="C454" s="125">
        <v>5</v>
      </c>
      <c r="D454" s="125">
        <v>2</v>
      </c>
      <c r="E454" s="251" t="s">
        <v>200</v>
      </c>
      <c r="F454" s="254"/>
      <c r="G454" s="254"/>
      <c r="H454" s="252"/>
    </row>
    <row r="455" spans="1:8" ht="40.5" hidden="1" x14ac:dyDescent="0.2">
      <c r="A455" s="247"/>
      <c r="B455" s="136"/>
      <c r="C455" s="125"/>
      <c r="D455" s="125"/>
      <c r="E455" s="251" t="s">
        <v>522</v>
      </c>
      <c r="F455" s="252"/>
      <c r="G455" s="252"/>
      <c r="H455" s="252"/>
    </row>
    <row r="456" spans="1:8" ht="25.5" hidden="1" customHeight="1" x14ac:dyDescent="0.2">
      <c r="A456" s="247">
        <v>2960</v>
      </c>
      <c r="B456" s="130" t="s">
        <v>184</v>
      </c>
      <c r="C456" s="124">
        <v>6</v>
      </c>
      <c r="D456" s="124">
        <v>0</v>
      </c>
      <c r="E456" s="384" t="s">
        <v>201</v>
      </c>
      <c r="F456" s="252"/>
      <c r="G456" s="252"/>
      <c r="H456" s="252"/>
    </row>
    <row r="457" spans="1:8" ht="13.5" hidden="1" customHeight="1" x14ac:dyDescent="0.2">
      <c r="A457" s="247"/>
      <c r="B457" s="130"/>
      <c r="C457" s="124"/>
      <c r="D457" s="124"/>
      <c r="E457" s="251" t="s">
        <v>7</v>
      </c>
      <c r="F457" s="252"/>
      <c r="G457" s="252"/>
      <c r="H457" s="252"/>
    </row>
    <row r="458" spans="1:8" ht="25.5" hidden="1" customHeight="1" x14ac:dyDescent="0.2">
      <c r="A458" s="247">
        <v>2961</v>
      </c>
      <c r="B458" s="136" t="s">
        <v>184</v>
      </c>
      <c r="C458" s="125">
        <v>6</v>
      </c>
      <c r="D458" s="125">
        <v>1</v>
      </c>
      <c r="E458" s="251" t="s">
        <v>201</v>
      </c>
      <c r="F458" s="252"/>
      <c r="G458" s="252"/>
      <c r="H458" s="252"/>
    </row>
    <row r="459" spans="1:8" ht="40.5" hidden="1" x14ac:dyDescent="0.2">
      <c r="A459" s="247"/>
      <c r="B459" s="136"/>
      <c r="C459" s="125"/>
      <c r="D459" s="125"/>
      <c r="E459" s="251" t="s">
        <v>522</v>
      </c>
      <c r="F459" s="252"/>
      <c r="G459" s="252"/>
      <c r="H459" s="252"/>
    </row>
    <row r="460" spans="1:8" ht="28.5" hidden="1" x14ac:dyDescent="0.2">
      <c r="A460" s="247">
        <v>2970</v>
      </c>
      <c r="B460" s="130" t="s">
        <v>184</v>
      </c>
      <c r="C460" s="124">
        <v>7</v>
      </c>
      <c r="D460" s="124">
        <v>0</v>
      </c>
      <c r="E460" s="384" t="s">
        <v>202</v>
      </c>
      <c r="F460" s="252"/>
      <c r="G460" s="252"/>
      <c r="H460" s="252"/>
    </row>
    <row r="461" spans="1:8" ht="11.25" hidden="1" customHeight="1" x14ac:dyDescent="0.2">
      <c r="A461" s="247"/>
      <c r="B461" s="130"/>
      <c r="C461" s="124"/>
      <c r="D461" s="124"/>
      <c r="E461" s="251" t="s">
        <v>7</v>
      </c>
      <c r="F461" s="252"/>
      <c r="G461" s="252"/>
      <c r="H461" s="252"/>
    </row>
    <row r="462" spans="1:8" ht="27" hidden="1" x14ac:dyDescent="0.2">
      <c r="A462" s="247">
        <v>2971</v>
      </c>
      <c r="B462" s="136" t="s">
        <v>184</v>
      </c>
      <c r="C462" s="125">
        <v>7</v>
      </c>
      <c r="D462" s="125">
        <v>1</v>
      </c>
      <c r="E462" s="251" t="s">
        <v>202</v>
      </c>
      <c r="F462" s="252"/>
      <c r="G462" s="252"/>
      <c r="H462" s="252"/>
    </row>
    <row r="463" spans="1:8" ht="40.5" hidden="1" x14ac:dyDescent="0.2">
      <c r="A463" s="247"/>
      <c r="B463" s="136"/>
      <c r="C463" s="125"/>
      <c r="D463" s="125"/>
      <c r="E463" s="251" t="s">
        <v>522</v>
      </c>
      <c r="F463" s="252"/>
      <c r="G463" s="252"/>
      <c r="H463" s="252"/>
    </row>
    <row r="464" spans="1:8" ht="16.5" hidden="1" x14ac:dyDescent="0.2">
      <c r="A464" s="247">
        <v>2980</v>
      </c>
      <c r="B464" s="130" t="s">
        <v>184</v>
      </c>
      <c r="C464" s="124">
        <v>8</v>
      </c>
      <c r="D464" s="124">
        <v>0</v>
      </c>
      <c r="E464" s="384" t="s">
        <v>203</v>
      </c>
      <c r="F464" s="252"/>
      <c r="G464" s="252"/>
      <c r="H464" s="252"/>
    </row>
    <row r="465" spans="1:8" ht="13.5" hidden="1" customHeight="1" x14ac:dyDescent="0.2">
      <c r="A465" s="247"/>
      <c r="B465" s="130"/>
      <c r="C465" s="124"/>
      <c r="D465" s="124"/>
      <c r="E465" s="251" t="s">
        <v>7</v>
      </c>
      <c r="F465" s="252"/>
      <c r="G465" s="252"/>
      <c r="H465" s="252"/>
    </row>
    <row r="466" spans="1:8" ht="16.5" hidden="1" x14ac:dyDescent="0.2">
      <c r="A466" s="247">
        <v>2981</v>
      </c>
      <c r="B466" s="136" t="s">
        <v>184</v>
      </c>
      <c r="C466" s="125">
        <v>8</v>
      </c>
      <c r="D466" s="125">
        <v>1</v>
      </c>
      <c r="E466" s="251" t="s">
        <v>203</v>
      </c>
      <c r="F466" s="252"/>
      <c r="G466" s="252"/>
      <c r="H466" s="252"/>
    </row>
    <row r="467" spans="1:8" ht="40.5" hidden="1" x14ac:dyDescent="0.2">
      <c r="A467" s="247"/>
      <c r="B467" s="136"/>
      <c r="C467" s="125"/>
      <c r="D467" s="125"/>
      <c r="E467" s="251" t="s">
        <v>522</v>
      </c>
      <c r="F467" s="252"/>
      <c r="G467" s="252"/>
      <c r="H467" s="252"/>
    </row>
    <row r="468" spans="1:8" ht="39" hidden="1" customHeight="1" x14ac:dyDescent="0.2">
      <c r="A468" s="125">
        <v>3000</v>
      </c>
      <c r="B468" s="130" t="s">
        <v>204</v>
      </c>
      <c r="C468" s="124">
        <v>0</v>
      </c>
      <c r="D468" s="124">
        <v>0</v>
      </c>
      <c r="E468" s="244" t="s">
        <v>576</v>
      </c>
      <c r="F468" s="253">
        <f>+G468</f>
        <v>16000</v>
      </c>
      <c r="G468" s="253">
        <f>+G495</f>
        <v>16000</v>
      </c>
      <c r="H468" s="252"/>
    </row>
    <row r="469" spans="1:8" ht="13.5" hidden="1" customHeight="1" x14ac:dyDescent="0.2">
      <c r="A469" s="247"/>
      <c r="B469" s="130"/>
      <c r="C469" s="124"/>
      <c r="D469" s="124"/>
      <c r="E469" s="251" t="s">
        <v>2</v>
      </c>
      <c r="F469" s="252"/>
      <c r="G469" s="252"/>
      <c r="H469" s="252"/>
    </row>
    <row r="470" spans="1:8" ht="12.75" hidden="1" customHeight="1" x14ac:dyDescent="0.2">
      <c r="A470" s="247">
        <v>3010</v>
      </c>
      <c r="B470" s="130" t="s">
        <v>204</v>
      </c>
      <c r="C470" s="124">
        <v>1</v>
      </c>
      <c r="D470" s="124">
        <v>0</v>
      </c>
      <c r="E470" s="384" t="s">
        <v>206</v>
      </c>
      <c r="F470" s="252"/>
      <c r="G470" s="252"/>
      <c r="H470" s="252"/>
    </row>
    <row r="471" spans="1:8" ht="16.5" hidden="1" x14ac:dyDescent="0.2">
      <c r="A471" s="247"/>
      <c r="B471" s="130"/>
      <c r="C471" s="124"/>
      <c r="D471" s="124"/>
      <c r="E471" s="251" t="s">
        <v>7</v>
      </c>
      <c r="F471" s="252"/>
      <c r="G471" s="252"/>
      <c r="H471" s="252"/>
    </row>
    <row r="472" spans="1:8" ht="12.75" hidden="1" customHeight="1" x14ac:dyDescent="0.2">
      <c r="A472" s="247">
        <v>3011</v>
      </c>
      <c r="B472" s="136" t="s">
        <v>204</v>
      </c>
      <c r="C472" s="125">
        <v>1</v>
      </c>
      <c r="D472" s="125">
        <v>1</v>
      </c>
      <c r="E472" s="251" t="s">
        <v>207</v>
      </c>
      <c r="F472" s="252"/>
      <c r="G472" s="252"/>
      <c r="H472" s="252"/>
    </row>
    <row r="473" spans="1:8" ht="40.5" hidden="1" x14ac:dyDescent="0.2">
      <c r="A473" s="247"/>
      <c r="B473" s="136"/>
      <c r="C473" s="125"/>
      <c r="D473" s="125"/>
      <c r="E473" s="251" t="s">
        <v>522</v>
      </c>
      <c r="F473" s="252"/>
      <c r="G473" s="252"/>
      <c r="H473" s="252"/>
    </row>
    <row r="474" spans="1:8" ht="16.5" hidden="1" x14ac:dyDescent="0.2">
      <c r="A474" s="247">
        <v>3012</v>
      </c>
      <c r="B474" s="136" t="s">
        <v>204</v>
      </c>
      <c r="C474" s="125">
        <v>1</v>
      </c>
      <c r="D474" s="125">
        <v>2</v>
      </c>
      <c r="E474" s="251" t="s">
        <v>208</v>
      </c>
      <c r="F474" s="252"/>
      <c r="G474" s="252"/>
      <c r="H474" s="252"/>
    </row>
    <row r="475" spans="1:8" ht="40.5" hidden="1" x14ac:dyDescent="0.2">
      <c r="A475" s="247"/>
      <c r="B475" s="136"/>
      <c r="C475" s="125"/>
      <c r="D475" s="125"/>
      <c r="E475" s="251" t="s">
        <v>522</v>
      </c>
      <c r="F475" s="252"/>
      <c r="G475" s="252"/>
      <c r="H475" s="252"/>
    </row>
    <row r="476" spans="1:8" ht="12.75" hidden="1" customHeight="1" x14ac:dyDescent="0.2">
      <c r="A476" s="247">
        <v>3020</v>
      </c>
      <c r="B476" s="130" t="s">
        <v>204</v>
      </c>
      <c r="C476" s="124">
        <v>2</v>
      </c>
      <c r="D476" s="124">
        <v>0</v>
      </c>
      <c r="E476" s="384" t="s">
        <v>209</v>
      </c>
      <c r="F476" s="252"/>
      <c r="G476" s="252"/>
      <c r="H476" s="252"/>
    </row>
    <row r="477" spans="1:8" ht="14.25" hidden="1" customHeight="1" x14ac:dyDescent="0.2">
      <c r="A477" s="247"/>
      <c r="B477" s="130"/>
      <c r="C477" s="124"/>
      <c r="D477" s="124"/>
      <c r="E477" s="251" t="s">
        <v>7</v>
      </c>
      <c r="F477" s="252"/>
      <c r="G477" s="252"/>
      <c r="H477" s="252"/>
    </row>
    <row r="478" spans="1:8" ht="14.25" hidden="1" customHeight="1" x14ac:dyDescent="0.2">
      <c r="A478" s="247">
        <v>3021</v>
      </c>
      <c r="B478" s="136" t="s">
        <v>204</v>
      </c>
      <c r="C478" s="125">
        <v>2</v>
      </c>
      <c r="D478" s="125">
        <v>1</v>
      </c>
      <c r="E478" s="251" t="s">
        <v>209</v>
      </c>
      <c r="F478" s="252"/>
      <c r="G478" s="252"/>
      <c r="H478" s="252"/>
    </row>
    <row r="479" spans="1:8" ht="40.5" hidden="1" x14ac:dyDescent="0.2">
      <c r="A479" s="247"/>
      <c r="B479" s="136"/>
      <c r="C479" s="125"/>
      <c r="D479" s="125"/>
      <c r="E479" s="251" t="s">
        <v>522</v>
      </c>
      <c r="F479" s="252"/>
      <c r="G479" s="252"/>
      <c r="H479" s="252"/>
    </row>
    <row r="480" spans="1:8" ht="16.5" hidden="1" x14ac:dyDescent="0.2">
      <c r="A480" s="247">
        <v>3030</v>
      </c>
      <c r="B480" s="130" t="s">
        <v>204</v>
      </c>
      <c r="C480" s="124">
        <v>3</v>
      </c>
      <c r="D480" s="124">
        <v>0</v>
      </c>
      <c r="E480" s="384" t="s">
        <v>210</v>
      </c>
      <c r="F480" s="252"/>
      <c r="G480" s="252"/>
      <c r="H480" s="252"/>
    </row>
    <row r="481" spans="1:8" ht="12.75" hidden="1" customHeight="1" x14ac:dyDescent="0.2">
      <c r="A481" s="247"/>
      <c r="B481" s="130"/>
      <c r="C481" s="124"/>
      <c r="D481" s="124"/>
      <c r="E481" s="251" t="s">
        <v>7</v>
      </c>
      <c r="F481" s="252"/>
      <c r="G481" s="252"/>
      <c r="H481" s="252"/>
    </row>
    <row r="482" spans="1:8" ht="16.5" hidden="1" x14ac:dyDescent="0.2">
      <c r="A482" s="247">
        <v>3031</v>
      </c>
      <c r="B482" s="136" t="s">
        <v>204</v>
      </c>
      <c r="C482" s="125">
        <v>3</v>
      </c>
      <c r="D482" s="125">
        <v>1</v>
      </c>
      <c r="E482" s="251" t="s">
        <v>210</v>
      </c>
      <c r="F482" s="252"/>
      <c r="G482" s="252"/>
      <c r="H482" s="252"/>
    </row>
    <row r="483" spans="1:8" ht="16.5" hidden="1" x14ac:dyDescent="0.2">
      <c r="A483" s="247">
        <v>3040</v>
      </c>
      <c r="B483" s="130" t="s">
        <v>204</v>
      </c>
      <c r="C483" s="124">
        <v>4</v>
      </c>
      <c r="D483" s="124">
        <v>0</v>
      </c>
      <c r="E483" s="384" t="s">
        <v>211</v>
      </c>
      <c r="F483" s="252"/>
      <c r="G483" s="252"/>
      <c r="H483" s="252"/>
    </row>
    <row r="484" spans="1:8" ht="12" hidden="1" customHeight="1" x14ac:dyDescent="0.2">
      <c r="A484" s="247"/>
      <c r="B484" s="130"/>
      <c r="C484" s="124"/>
      <c r="D484" s="124"/>
      <c r="E484" s="251" t="s">
        <v>7</v>
      </c>
      <c r="F484" s="252"/>
      <c r="G484" s="252"/>
      <c r="H484" s="252"/>
    </row>
    <row r="485" spans="1:8" ht="16.5" hidden="1" x14ac:dyDescent="0.2">
      <c r="A485" s="247">
        <v>3041</v>
      </c>
      <c r="B485" s="136" t="s">
        <v>204</v>
      </c>
      <c r="C485" s="125">
        <v>4</v>
      </c>
      <c r="D485" s="125">
        <v>1</v>
      </c>
      <c r="E485" s="251" t="s">
        <v>211</v>
      </c>
      <c r="F485" s="252"/>
      <c r="G485" s="252"/>
      <c r="H485" s="252"/>
    </row>
    <row r="486" spans="1:8" ht="40.5" hidden="1" x14ac:dyDescent="0.2">
      <c r="A486" s="247"/>
      <c r="B486" s="136"/>
      <c r="C486" s="125"/>
      <c r="D486" s="125"/>
      <c r="E486" s="251" t="s">
        <v>522</v>
      </c>
      <c r="F486" s="252"/>
      <c r="G486" s="252"/>
      <c r="H486" s="252"/>
    </row>
    <row r="487" spans="1:8" ht="16.5" hidden="1" x14ac:dyDescent="0.2">
      <c r="A487" s="247">
        <v>3050</v>
      </c>
      <c r="B487" s="130" t="s">
        <v>204</v>
      </c>
      <c r="C487" s="124">
        <v>5</v>
      </c>
      <c r="D487" s="124">
        <v>0</v>
      </c>
      <c r="E487" s="384" t="s">
        <v>212</v>
      </c>
      <c r="F487" s="252"/>
      <c r="G487" s="252"/>
      <c r="H487" s="252"/>
    </row>
    <row r="488" spans="1:8" ht="13.5" hidden="1" customHeight="1" x14ac:dyDescent="0.2">
      <c r="A488" s="247"/>
      <c r="B488" s="130"/>
      <c r="C488" s="124"/>
      <c r="D488" s="124"/>
      <c r="E488" s="251" t="s">
        <v>7</v>
      </c>
      <c r="F488" s="252"/>
      <c r="G488" s="252"/>
      <c r="H488" s="252"/>
    </row>
    <row r="489" spans="1:8" ht="16.5" hidden="1" x14ac:dyDescent="0.2">
      <c r="A489" s="247">
        <v>3051</v>
      </c>
      <c r="B489" s="136" t="s">
        <v>204</v>
      </c>
      <c r="C489" s="125">
        <v>5</v>
      </c>
      <c r="D489" s="125">
        <v>1</v>
      </c>
      <c r="E489" s="251" t="s">
        <v>212</v>
      </c>
      <c r="F489" s="252"/>
      <c r="G489" s="252"/>
      <c r="H489" s="252"/>
    </row>
    <row r="490" spans="1:8" ht="40.5" hidden="1" x14ac:dyDescent="0.2">
      <c r="A490" s="247"/>
      <c r="B490" s="136"/>
      <c r="C490" s="125"/>
      <c r="D490" s="125"/>
      <c r="E490" s="251" t="s">
        <v>522</v>
      </c>
      <c r="F490" s="252"/>
      <c r="G490" s="252"/>
      <c r="H490" s="252"/>
    </row>
    <row r="491" spans="1:8" ht="16.5" hidden="1" x14ac:dyDescent="0.2">
      <c r="A491" s="247">
        <v>3060</v>
      </c>
      <c r="B491" s="130" t="s">
        <v>204</v>
      </c>
      <c r="C491" s="124">
        <v>6</v>
      </c>
      <c r="D491" s="124">
        <v>0</v>
      </c>
      <c r="E491" s="384" t="s">
        <v>213</v>
      </c>
      <c r="F491" s="252"/>
      <c r="G491" s="252"/>
      <c r="H491" s="252"/>
    </row>
    <row r="492" spans="1:8" ht="16.5" hidden="1" x14ac:dyDescent="0.2">
      <c r="A492" s="247"/>
      <c r="B492" s="130"/>
      <c r="C492" s="124"/>
      <c r="D492" s="124"/>
      <c r="E492" s="251" t="s">
        <v>7</v>
      </c>
      <c r="F492" s="252"/>
      <c r="G492" s="252"/>
      <c r="H492" s="252"/>
    </row>
    <row r="493" spans="1:8" ht="16.5" hidden="1" x14ac:dyDescent="0.2">
      <c r="A493" s="247">
        <v>3061</v>
      </c>
      <c r="B493" s="136" t="s">
        <v>204</v>
      </c>
      <c r="C493" s="125">
        <v>6</v>
      </c>
      <c r="D493" s="125">
        <v>1</v>
      </c>
      <c r="E493" s="251" t="s">
        <v>213</v>
      </c>
      <c r="F493" s="252"/>
      <c r="G493" s="252"/>
      <c r="H493" s="252"/>
    </row>
    <row r="494" spans="1:8" ht="40.5" hidden="1" x14ac:dyDescent="0.2">
      <c r="A494" s="247"/>
      <c r="B494" s="136"/>
      <c r="C494" s="125"/>
      <c r="D494" s="125"/>
      <c r="E494" s="251" t="s">
        <v>522</v>
      </c>
      <c r="F494" s="252"/>
      <c r="G494" s="252"/>
      <c r="H494" s="252"/>
    </row>
    <row r="495" spans="1:8" ht="28.5" hidden="1" x14ac:dyDescent="0.2">
      <c r="A495" s="247">
        <v>3070</v>
      </c>
      <c r="B495" s="130" t="s">
        <v>204</v>
      </c>
      <c r="C495" s="124">
        <v>7</v>
      </c>
      <c r="D495" s="124">
        <v>0</v>
      </c>
      <c r="E495" s="384" t="s">
        <v>214</v>
      </c>
      <c r="F495" s="253">
        <f>+G495</f>
        <v>16000</v>
      </c>
      <c r="G495" s="253">
        <f>+G497</f>
        <v>16000</v>
      </c>
      <c r="H495" s="252"/>
    </row>
    <row r="496" spans="1:8" ht="12.75" hidden="1" customHeight="1" x14ac:dyDescent="0.2">
      <c r="A496" s="247"/>
      <c r="B496" s="130"/>
      <c r="C496" s="124"/>
      <c r="D496" s="124"/>
      <c r="E496" s="251" t="s">
        <v>7</v>
      </c>
      <c r="F496" s="252"/>
      <c r="G496" s="252"/>
      <c r="H496" s="252"/>
    </row>
    <row r="497" spans="1:8" ht="27" hidden="1" x14ac:dyDescent="0.2">
      <c r="A497" s="247">
        <v>3071</v>
      </c>
      <c r="B497" s="136" t="s">
        <v>204</v>
      </c>
      <c r="C497" s="125">
        <v>7</v>
      </c>
      <c r="D497" s="125">
        <v>1</v>
      </c>
      <c r="E497" s="251" t="s">
        <v>214</v>
      </c>
      <c r="F497" s="249">
        <f>+G497</f>
        <v>16000</v>
      </c>
      <c r="G497" s="249">
        <f>+G499</f>
        <v>16000</v>
      </c>
      <c r="H497" s="252"/>
    </row>
    <row r="498" spans="1:8" ht="40.5" hidden="1" x14ac:dyDescent="0.2">
      <c r="A498" s="247"/>
      <c r="B498" s="136"/>
      <c r="C498" s="125"/>
      <c r="D498" s="125"/>
      <c r="E498" s="251" t="s">
        <v>522</v>
      </c>
      <c r="F498" s="249"/>
      <c r="G498" s="249"/>
      <c r="H498" s="252"/>
    </row>
    <row r="499" spans="1:8" ht="15" hidden="1" customHeight="1" x14ac:dyDescent="0.2">
      <c r="A499" s="247"/>
      <c r="B499" s="136"/>
      <c r="C499" s="125"/>
      <c r="D499" s="125"/>
      <c r="E499" s="251" t="s">
        <v>577</v>
      </c>
      <c r="F499" s="249">
        <f>+G499</f>
        <v>16000</v>
      </c>
      <c r="G499" s="249">
        <v>16000</v>
      </c>
      <c r="H499" s="252"/>
    </row>
    <row r="500" spans="1:8" ht="42.75" hidden="1" x14ac:dyDescent="0.2">
      <c r="A500" s="247">
        <v>3080</v>
      </c>
      <c r="B500" s="130" t="s">
        <v>204</v>
      </c>
      <c r="C500" s="124">
        <v>8</v>
      </c>
      <c r="D500" s="124">
        <v>0</v>
      </c>
      <c r="E500" s="384" t="s">
        <v>215</v>
      </c>
      <c r="F500" s="252"/>
      <c r="G500" s="252"/>
      <c r="H500" s="252"/>
    </row>
    <row r="501" spans="1:8" ht="12.75" hidden="1" customHeight="1" x14ac:dyDescent="0.2">
      <c r="A501" s="247"/>
      <c r="B501" s="130"/>
      <c r="C501" s="124"/>
      <c r="D501" s="124"/>
      <c r="E501" s="251" t="s">
        <v>7</v>
      </c>
      <c r="F501" s="252"/>
      <c r="G501" s="252"/>
      <c r="H501" s="252"/>
    </row>
    <row r="502" spans="1:8" ht="27" hidden="1" x14ac:dyDescent="0.2">
      <c r="A502" s="247">
        <v>3081</v>
      </c>
      <c r="B502" s="136" t="s">
        <v>204</v>
      </c>
      <c r="C502" s="125">
        <v>8</v>
      </c>
      <c r="D502" s="125">
        <v>1</v>
      </c>
      <c r="E502" s="251" t="s">
        <v>215</v>
      </c>
      <c r="F502" s="252"/>
      <c r="G502" s="252"/>
      <c r="H502" s="252"/>
    </row>
    <row r="503" spans="1:8" ht="15" hidden="1" customHeight="1" x14ac:dyDescent="0.2">
      <c r="A503" s="247"/>
      <c r="B503" s="130"/>
      <c r="C503" s="124"/>
      <c r="D503" s="124"/>
      <c r="E503" s="251" t="s">
        <v>7</v>
      </c>
      <c r="F503" s="252"/>
      <c r="G503" s="252"/>
      <c r="H503" s="252"/>
    </row>
    <row r="504" spans="1:8" ht="28.5" hidden="1" customHeight="1" x14ac:dyDescent="0.2">
      <c r="A504" s="247">
        <v>3090</v>
      </c>
      <c r="B504" s="130" t="s">
        <v>204</v>
      </c>
      <c r="C504" s="124">
        <v>9</v>
      </c>
      <c r="D504" s="124">
        <v>0</v>
      </c>
      <c r="E504" s="384" t="s">
        <v>216</v>
      </c>
      <c r="F504" s="252"/>
      <c r="G504" s="252"/>
      <c r="H504" s="252"/>
    </row>
    <row r="505" spans="1:8" ht="16.5" hidden="1" x14ac:dyDescent="0.2">
      <c r="A505" s="247"/>
      <c r="B505" s="130"/>
      <c r="C505" s="124"/>
      <c r="D505" s="124"/>
      <c r="E505" s="251" t="s">
        <v>7</v>
      </c>
      <c r="F505" s="252"/>
      <c r="G505" s="252"/>
      <c r="H505" s="252"/>
    </row>
    <row r="506" spans="1:8" ht="27" hidden="1" x14ac:dyDescent="0.2">
      <c r="A506" s="247">
        <v>3091</v>
      </c>
      <c r="B506" s="136" t="s">
        <v>204</v>
      </c>
      <c r="C506" s="125">
        <v>9</v>
      </c>
      <c r="D506" s="125">
        <v>1</v>
      </c>
      <c r="E506" s="251" t="s">
        <v>216</v>
      </c>
      <c r="F506" s="252"/>
      <c r="G506" s="252"/>
      <c r="H506" s="252"/>
    </row>
    <row r="507" spans="1:8" ht="27" hidden="1" customHeight="1" x14ac:dyDescent="0.2">
      <c r="A507" s="247"/>
      <c r="B507" s="136"/>
      <c r="C507" s="125"/>
      <c r="D507" s="125"/>
      <c r="E507" s="251" t="s">
        <v>522</v>
      </c>
      <c r="F507" s="252"/>
      <c r="G507" s="252"/>
      <c r="H507" s="252"/>
    </row>
    <row r="508" spans="1:8" ht="40.5" hidden="1" x14ac:dyDescent="0.2">
      <c r="A508" s="247">
        <v>3092</v>
      </c>
      <c r="B508" s="136" t="s">
        <v>204</v>
      </c>
      <c r="C508" s="125">
        <v>9</v>
      </c>
      <c r="D508" s="125">
        <v>2</v>
      </c>
      <c r="E508" s="251" t="s">
        <v>217</v>
      </c>
      <c r="F508" s="252"/>
      <c r="G508" s="252"/>
      <c r="H508" s="252"/>
    </row>
    <row r="509" spans="1:8" ht="40.5" hidden="1" x14ac:dyDescent="0.2">
      <c r="A509" s="247"/>
      <c r="B509" s="136"/>
      <c r="C509" s="125"/>
      <c r="D509" s="125"/>
      <c r="E509" s="251" t="s">
        <v>522</v>
      </c>
      <c r="F509" s="252"/>
      <c r="G509" s="252"/>
      <c r="H509" s="252"/>
    </row>
    <row r="510" spans="1:8" ht="33" x14ac:dyDescent="0.2">
      <c r="A510" s="125">
        <v>3100</v>
      </c>
      <c r="B510" s="130" t="s">
        <v>218</v>
      </c>
      <c r="C510" s="130" t="s">
        <v>22</v>
      </c>
      <c r="D510" s="130" t="s">
        <v>22</v>
      </c>
      <c r="E510" s="255" t="s">
        <v>578</v>
      </c>
      <c r="F510" s="253">
        <f>+G510</f>
        <v>-13000</v>
      </c>
      <c r="G510" s="253">
        <f>+G512</f>
        <v>-13000</v>
      </c>
      <c r="H510" s="252"/>
    </row>
    <row r="511" spans="1:8" ht="15" customHeight="1" x14ac:dyDescent="0.2">
      <c r="A511" s="247"/>
      <c r="B511" s="130"/>
      <c r="C511" s="124"/>
      <c r="D511" s="124"/>
      <c r="E511" s="251" t="s">
        <v>2</v>
      </c>
      <c r="F511" s="249"/>
      <c r="G511" s="249"/>
      <c r="H511" s="252"/>
    </row>
    <row r="512" spans="1:8" ht="26.25" customHeight="1" x14ac:dyDescent="0.2">
      <c r="A512" s="247">
        <v>3110</v>
      </c>
      <c r="B512" s="131" t="s">
        <v>218</v>
      </c>
      <c r="C512" s="131" t="s">
        <v>5</v>
      </c>
      <c r="D512" s="131" t="s">
        <v>22</v>
      </c>
      <c r="E512" s="387" t="s">
        <v>220</v>
      </c>
      <c r="F512" s="253">
        <f>+G512</f>
        <v>-13000</v>
      </c>
      <c r="G512" s="253">
        <f>+G514</f>
        <v>-13000</v>
      </c>
      <c r="H512" s="252"/>
    </row>
    <row r="513" spans="1:18" ht="12.75" customHeight="1" x14ac:dyDescent="0.2">
      <c r="A513" s="247"/>
      <c r="B513" s="130"/>
      <c r="C513" s="124"/>
      <c r="D513" s="124"/>
      <c r="E513" s="251" t="s">
        <v>7</v>
      </c>
      <c r="F513" s="249"/>
      <c r="G513" s="249"/>
      <c r="H513" s="252"/>
    </row>
    <row r="514" spans="1:18" ht="16.5" x14ac:dyDescent="0.2">
      <c r="A514" s="247">
        <v>3112</v>
      </c>
      <c r="B514" s="131" t="s">
        <v>218</v>
      </c>
      <c r="C514" s="131" t="s">
        <v>5</v>
      </c>
      <c r="D514" s="131" t="s">
        <v>26</v>
      </c>
      <c r="E514" s="388" t="s">
        <v>579</v>
      </c>
      <c r="F514" s="249">
        <f>+G514</f>
        <v>-13000</v>
      </c>
      <c r="G514" s="249">
        <f>+G515+G516</f>
        <v>-13000</v>
      </c>
      <c r="H514" s="252"/>
    </row>
    <row r="515" spans="1:18" ht="40.5" x14ac:dyDescent="0.3">
      <c r="A515" s="247"/>
      <c r="B515" s="136"/>
      <c r="C515" s="125"/>
      <c r="D515" s="125"/>
      <c r="E515" s="251" t="s">
        <v>522</v>
      </c>
      <c r="F515" s="233"/>
      <c r="G515" s="233"/>
      <c r="H515" s="254"/>
      <c r="I515" s="117"/>
      <c r="J515" s="117"/>
    </row>
    <row r="516" spans="1:18" ht="16.5" x14ac:dyDescent="0.3">
      <c r="A516" s="247"/>
      <c r="B516" s="136"/>
      <c r="C516" s="125"/>
      <c r="D516" s="125"/>
      <c r="E516" s="251" t="s">
        <v>580</v>
      </c>
      <c r="F516" s="233">
        <f>+G516</f>
        <v>-13000</v>
      </c>
      <c r="G516" s="234">
        <v>-13000</v>
      </c>
      <c r="H516" s="254"/>
      <c r="I516" s="117"/>
      <c r="J516" s="117"/>
      <c r="R516" s="52" t="s">
        <v>588</v>
      </c>
    </row>
    <row r="517" spans="1:18" ht="16.5" x14ac:dyDescent="0.3">
      <c r="B517" s="132"/>
      <c r="C517" s="133"/>
      <c r="D517" s="134"/>
      <c r="E517" s="381"/>
      <c r="F517" s="232"/>
      <c r="G517" s="232"/>
      <c r="H517" s="232"/>
      <c r="I517" s="117"/>
      <c r="J517" s="117"/>
    </row>
    <row r="518" spans="1:18" ht="16.5" x14ac:dyDescent="0.2">
      <c r="B518" s="132"/>
      <c r="C518" s="133"/>
      <c r="D518" s="156"/>
      <c r="E518" s="398"/>
      <c r="F518" s="398"/>
      <c r="G518" s="398"/>
      <c r="H518" s="398"/>
      <c r="I518" s="132"/>
      <c r="J518" s="132"/>
    </row>
    <row r="519" spans="1:18" ht="16.5" x14ac:dyDescent="0.3">
      <c r="B519" s="132"/>
      <c r="C519" s="133"/>
      <c r="D519" s="156"/>
      <c r="E519" s="389"/>
      <c r="F519" s="235"/>
      <c r="G519" s="236"/>
      <c r="H519" s="235"/>
      <c r="I519" s="117"/>
      <c r="J519" s="117"/>
    </row>
    <row r="520" spans="1:18" ht="16.5" x14ac:dyDescent="0.2">
      <c r="B520" s="132"/>
      <c r="C520" s="133"/>
      <c r="D520" s="155"/>
      <c r="E520" s="399"/>
      <c r="F520" s="399"/>
      <c r="G520" s="399"/>
      <c r="H520" s="399"/>
      <c r="I520" s="134"/>
      <c r="J520" s="134"/>
    </row>
    <row r="521" spans="1:18" ht="16.5" x14ac:dyDescent="0.3">
      <c r="B521" s="132"/>
      <c r="C521" s="133"/>
      <c r="D521" s="155"/>
      <c r="E521" s="389"/>
      <c r="F521" s="235"/>
      <c r="G521" s="235"/>
      <c r="H521" s="235"/>
      <c r="I521" s="117"/>
      <c r="J521" s="117"/>
    </row>
    <row r="522" spans="1:18" ht="16.5" x14ac:dyDescent="0.3">
      <c r="B522" s="132"/>
      <c r="C522" s="133"/>
      <c r="D522" s="134"/>
      <c r="E522" s="381"/>
      <c r="F522" s="232"/>
      <c r="G522" s="232"/>
      <c r="H522" s="232"/>
      <c r="I522" s="117"/>
      <c r="J522" s="117"/>
    </row>
  </sheetData>
  <mergeCells count="21">
    <mergeCell ref="N383:P383"/>
    <mergeCell ref="E518:H518"/>
    <mergeCell ref="E520:H520"/>
    <mergeCell ref="A14:H14"/>
    <mergeCell ref="A15:H15"/>
    <mergeCell ref="G16:H16"/>
    <mergeCell ref="A18:A19"/>
    <mergeCell ref="B18:B19"/>
    <mergeCell ref="C18:C19"/>
    <mergeCell ref="D18:D19"/>
    <mergeCell ref="E18:E19"/>
    <mergeCell ref="F18:F19"/>
    <mergeCell ref="G18:H18"/>
    <mergeCell ref="A13:H13"/>
    <mergeCell ref="F2:H4"/>
    <mergeCell ref="F1:H1"/>
    <mergeCell ref="F5:H5"/>
    <mergeCell ref="F6:H6"/>
    <mergeCell ref="F12:H12"/>
    <mergeCell ref="F7:H7"/>
    <mergeCell ref="F8:H10"/>
  </mergeCells>
  <pageMargins left="0.3" right="0.2" top="0.25" bottom="0.25" header="0.3" footer="0.05"/>
  <pageSetup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Sheet2</vt:lpstr>
      <vt:lpstr>Sheet3 </vt:lpstr>
      <vt:lpstr>Sheet6</vt:lpstr>
      <vt:lpstr>Sheet2!Print_Titles</vt:lpstr>
      <vt:lpstr>'Sheet3 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/>
  <cp:lastPrinted>2024-09-03T10:55:21Z</cp:lastPrinted>
  <dcterms:created xsi:type="dcterms:W3CDTF">1996-10-14T23:33:28Z</dcterms:created>
  <dcterms:modified xsi:type="dcterms:W3CDTF">2024-10-31T12:03:18Z</dcterms:modified>
</cp:coreProperties>
</file>