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30" windowHeight="11370" activeTab="0"/>
  </bookViews>
  <sheets>
    <sheet name="Sheet1" sheetId="1" r:id="rId1"/>
    <sheet name="Sheet2" sheetId="2" r:id="rId2"/>
    <sheet name="Sheet3" sheetId="3" r:id="rId3"/>
    <sheet name="Sheet4" sheetId="4" r:id="rId4"/>
    <sheet name="Sheet5-Ձև 2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<sst xmlns="http://schemas.openxmlformats.org/spreadsheetml/2006/main" count="927" uniqueCount="397">
  <si>
    <t>2.1.1</t>
  </si>
  <si>
    <t>1.2.1</t>
  </si>
  <si>
    <t>1.2.2</t>
  </si>
  <si>
    <t>վարելահող</t>
  </si>
  <si>
    <t>բազմ տնկարկներ, ընդամենը</t>
  </si>
  <si>
    <t>այլ հողեր</t>
  </si>
  <si>
    <t>պահեստարանների</t>
  </si>
  <si>
    <t>Էներգետիկայի</t>
  </si>
  <si>
    <t>տրանսպորտի</t>
  </si>
  <si>
    <t>գետեր</t>
  </si>
  <si>
    <t>բնակելի կառուցապատման</t>
  </si>
  <si>
    <t>հասարակական կառուցապ.</t>
  </si>
  <si>
    <t xml:space="preserve">արդյունաբերության  </t>
  </si>
  <si>
    <t>գյուղտնտեսական, արտադր.</t>
  </si>
  <si>
    <t>այլ հողատեսքեր</t>
  </si>
  <si>
    <t xml:space="preserve">կոմունալ ենթակառուցվածք </t>
  </si>
  <si>
    <t>ընդհանուր   օգտագործման</t>
  </si>
  <si>
    <t>պատմական և մշակութային</t>
  </si>
  <si>
    <t>Առկա</t>
  </si>
  <si>
    <t>1.0</t>
  </si>
  <si>
    <t>ԳՅՈՒՂԱՏՆՏԵՍՈՒԹՅԱՆ, այդ թվում</t>
  </si>
  <si>
    <t>2.0</t>
  </si>
  <si>
    <t>ԲՆԱԿԱՎԱՅՐԵՐԻ, այդ թվում</t>
  </si>
  <si>
    <t>3.0</t>
  </si>
  <si>
    <t>ԱՐԴՅՈՒՆԱԲ., ԸՆԴԵՐՔՕԳՏ., և ԱՅԼ ԱՐՏԱԴՐ. ՆՇԱՆԱԿ., այդ թվում</t>
  </si>
  <si>
    <t>4.0</t>
  </si>
  <si>
    <t>5.0</t>
  </si>
  <si>
    <t>ՀԱՏՈՒԿ ՊԱՀՊԱՆՎՈՂ ՏԱՐԱԾՔՆԵՐԻ, այդ թվում</t>
  </si>
  <si>
    <t>8.0</t>
  </si>
  <si>
    <t>ՋՐԱՅԻՆ</t>
  </si>
  <si>
    <t>ԸՆԴԱՄԵՆԸ</t>
  </si>
  <si>
    <t>պտղատու այգի</t>
  </si>
  <si>
    <t>Նախագծային</t>
  </si>
  <si>
    <t>Նվազում/-/
Ավելացում</t>
  </si>
  <si>
    <t>Հողամասի N  գծագրի վրա</t>
  </si>
  <si>
    <t>Առկա նպատակային և գործառնական նշանակությունը</t>
  </si>
  <si>
    <t>Մակերեսը (հա)</t>
  </si>
  <si>
    <t>Գլխավոր հատակագծում փոփոխված նպատակային և/կամ գործառնական նշանակությունը</t>
  </si>
  <si>
    <t>Առաջնահերթ միջոցառումներ (1-5 տարի)</t>
  </si>
  <si>
    <t>Բնակավայրի հողերից՝</t>
  </si>
  <si>
    <t>Բնակավայրերի</t>
  </si>
  <si>
    <t>Այլ հողեր</t>
  </si>
  <si>
    <t>Տնամերձ կառուցապատման</t>
  </si>
  <si>
    <t>Գյուղատնտեսական հողերից՝</t>
  </si>
  <si>
    <t>Արդյունաբ., ընդերքօգտ. և այլ արտ. նշանակութ. օբ.</t>
  </si>
  <si>
    <t>-</t>
  </si>
  <si>
    <t>Այգավան համայնքի հողամասերի նպատակային և գործառնական նշանակությունների փոփոխությունները Ձև 1</t>
  </si>
  <si>
    <t>NN ը/կ</t>
  </si>
  <si>
    <t xml:space="preserve">Տեխնիկատնտեսական ցուցանիշները </t>
  </si>
  <si>
    <t>Չափի  միավորը</t>
  </si>
  <si>
    <t>Ելակետային</t>
  </si>
  <si>
    <t>Առաջնահերթ</t>
  </si>
  <si>
    <t>Հեռանկարային</t>
  </si>
  <si>
    <t>Տարածքը (ընդամենը),այդ թվում`</t>
  </si>
  <si>
    <t>հազ. հա</t>
  </si>
  <si>
    <t>գյուղատնտեսական նշանակության հողեր (վարելահողեր, բազմամյա տնկարկներ, խոտհարքներ, արոտավայրեր և այլ հողատեսքեր)</t>
  </si>
  <si>
    <t>բնակավայրերի հողեր</t>
  </si>
  <si>
    <t xml:space="preserve">արդյունաբերության, ընդերքօգտագործման և այլ արտադրական նշանակության հողեր </t>
  </si>
  <si>
    <t>էներգետիկայի, տրանսպորտի, կապի, կոմունալ ենթակառուցվածքների օբյեկտների հողեր</t>
  </si>
  <si>
    <t xml:space="preserve">հատուկ պահպանվող տարածքների հողեր </t>
  </si>
  <si>
    <t xml:space="preserve">հատուկ նշանակության հողեր </t>
  </si>
  <si>
    <t xml:space="preserve">անտառային հողեր </t>
  </si>
  <si>
    <t xml:space="preserve">ջրային հողեր </t>
  </si>
  <si>
    <t xml:space="preserve">պահուստային հողեր </t>
  </si>
  <si>
    <t>տարածքն ըստ սեփականության ձևերի`</t>
  </si>
  <si>
    <t xml:space="preserve">պետության սեփականության </t>
  </si>
  <si>
    <t xml:space="preserve">համայնքների սեփակ-թյան </t>
  </si>
  <si>
    <t>քաղաքացիների և իրավաբան. անձանց սեփակ-թյան</t>
  </si>
  <si>
    <t xml:space="preserve">  պաշտպանիչ անտառաշերտեր, կանաչ տարածքներ </t>
  </si>
  <si>
    <t>հա</t>
  </si>
  <si>
    <t>Բնակչության թիվը (ընդամենը), այդ թվում`</t>
  </si>
  <si>
    <t xml:space="preserve">հազ. մարդ </t>
  </si>
  <si>
    <t>քաղաքների</t>
  </si>
  <si>
    <t>գյուղերի</t>
  </si>
  <si>
    <t xml:space="preserve">Բնակչության խտությունը </t>
  </si>
  <si>
    <t xml:space="preserve">մարդ/հա </t>
  </si>
  <si>
    <t>Քաղաքների թիվը, այդ թվում, բնակչությամբ`</t>
  </si>
  <si>
    <t xml:space="preserve">5-25 հազ. մարդ </t>
  </si>
  <si>
    <t>հատ</t>
  </si>
  <si>
    <t>Գյուղերի թիվը, այդ թվում` բնակչությամբ`</t>
  </si>
  <si>
    <t>մինչև 0,4 հազ. մարդ</t>
  </si>
  <si>
    <t>մինչև 0,6 հազ. մարդ</t>
  </si>
  <si>
    <t>մինչև 0,8 հազ. մարդ</t>
  </si>
  <si>
    <t xml:space="preserve">1-5 հազ. մարդ </t>
  </si>
  <si>
    <t>5 հազ. մարդ և ավելի</t>
  </si>
  <si>
    <t xml:space="preserve">Սոցիալական ենթակառուցվածքը </t>
  </si>
  <si>
    <t>հազ. քառ. մ</t>
  </si>
  <si>
    <t>Բնակելի ֆոնդը`</t>
  </si>
  <si>
    <t>(ընդհանուր մակերեսը)</t>
  </si>
  <si>
    <t xml:space="preserve">Քաղաքներում </t>
  </si>
  <si>
    <t>գյուղերում</t>
  </si>
  <si>
    <t>Բնակչության ապահովվածությունն ընդհանուր մակերեսով, այդ թվում`</t>
  </si>
  <si>
    <r>
      <t>մ</t>
    </r>
    <r>
      <rPr>
        <b/>
        <vertAlign val="superscript"/>
        <sz val="10"/>
        <color indexed="8"/>
        <rFont val="Sylfaen"/>
        <family val="1"/>
      </rPr>
      <t>2</t>
    </r>
    <r>
      <rPr>
        <b/>
        <sz val="10"/>
        <color indexed="8"/>
        <rFont val="Sylfaen"/>
        <family val="1"/>
      </rPr>
      <t>/մարդ</t>
    </r>
  </si>
  <si>
    <t>քաղաքում</t>
  </si>
  <si>
    <r>
      <t>մ</t>
    </r>
    <r>
      <rPr>
        <vertAlign val="superscript"/>
        <sz val="10"/>
        <color indexed="8"/>
        <rFont val="Sylfaen"/>
        <family val="1"/>
      </rPr>
      <t>2</t>
    </r>
    <r>
      <rPr>
        <sz val="10"/>
        <color indexed="8"/>
        <rFont val="Sylfaen"/>
        <family val="1"/>
      </rPr>
      <t>/մարդ</t>
    </r>
  </si>
  <si>
    <t>գյուղում</t>
  </si>
  <si>
    <t>Բնակչության ապահովվածությունը միջբնակավայրային նշանակության մշակութային, կենցաղ-սպասարկման և պարտադիր կրթական համակարգի օբյեկտներով`</t>
  </si>
  <si>
    <t xml:space="preserve">1000 բնակչին </t>
  </si>
  <si>
    <t>դպրոցներ</t>
  </si>
  <si>
    <t>մշակութային օբյեկտներ (թատրոններ, ակումբներ, կինոթատրոններ, թանգարաններ, ցուցասրահներ և այլն)</t>
  </si>
  <si>
    <t>առողջապահական օբյեկտներ (առողջարաններ, հիվանդանոցներ, պոլիկլինիկաներ և այլն)</t>
  </si>
  <si>
    <t>երկարատև հանգստի օբյեկտներ (հանգստյան տներ, պանսիոնատներ, դպրոցականների համար ճամբարներ և այլն)</t>
  </si>
  <si>
    <t xml:space="preserve">Տրանսպորտային և ինժեներական ենթակառուցվածքը </t>
  </si>
  <si>
    <t>Երկաթուղային ցանցի երկարությունը (դասակարգումն ըստ ՀՀՇՆ-ի IV-11.05.01-96)</t>
  </si>
  <si>
    <t>կմ</t>
  </si>
  <si>
    <t>Ավտոմոբիլային ցանցի երկարությունը (դասակարգումն ըստ ՀՀՇՆ-ի IV-11.05.02-99), այդ թվում`</t>
  </si>
  <si>
    <t xml:space="preserve">միջպետական նշանակության </t>
  </si>
  <si>
    <t xml:space="preserve">հանրապետական նշանակության </t>
  </si>
  <si>
    <t xml:space="preserve">տեղական նշանակության </t>
  </si>
  <si>
    <t xml:space="preserve">Տրանսպորտային ցանցի խտությունը </t>
  </si>
  <si>
    <r>
      <t>կմ/կմ</t>
    </r>
    <r>
      <rPr>
        <b/>
        <vertAlign val="superscript"/>
        <sz val="10"/>
        <color indexed="8"/>
        <rFont val="Sylfaen"/>
        <family val="1"/>
      </rPr>
      <t>2</t>
    </r>
  </si>
  <si>
    <t>երկաթուղային</t>
  </si>
  <si>
    <r>
      <t>կմ/կմ</t>
    </r>
    <r>
      <rPr>
        <vertAlign val="superscript"/>
        <sz val="10"/>
        <color indexed="8"/>
        <rFont val="Sylfaen"/>
        <family val="1"/>
      </rPr>
      <t>2</t>
    </r>
  </si>
  <si>
    <t>ավտոմոբիլային</t>
  </si>
  <si>
    <t>Օդանավակայաններ</t>
  </si>
  <si>
    <t>միավոր</t>
  </si>
  <si>
    <t xml:space="preserve">Գազատարների երկարությունը </t>
  </si>
  <si>
    <t>Էլեկտրամատակարարում</t>
  </si>
  <si>
    <t>Ջերմամատակարարում</t>
  </si>
  <si>
    <t>մլն կկալ/տարի</t>
  </si>
  <si>
    <t>Պահանջարկը</t>
  </si>
  <si>
    <t>էլեկտրաէներգիայի, որից`</t>
  </si>
  <si>
    <t xml:space="preserve">կոմունալ-կենցաղային </t>
  </si>
  <si>
    <t>մլն կՎտ/ժամ</t>
  </si>
  <si>
    <t xml:space="preserve">  արտադրական կարիքների համար</t>
  </si>
  <si>
    <t xml:space="preserve">մլն կկալ/տարի </t>
  </si>
  <si>
    <t xml:space="preserve">  բնական գազի </t>
  </si>
  <si>
    <r>
      <t>մլն մ</t>
    </r>
    <r>
      <rPr>
        <vertAlign val="superscript"/>
        <sz val="10"/>
        <color indexed="8"/>
        <rFont val="Sylfaen"/>
        <family val="1"/>
      </rPr>
      <t>3</t>
    </r>
  </si>
  <si>
    <t xml:space="preserve">  ջրի (ընդամենը)</t>
  </si>
  <si>
    <r>
      <t>հազ. մ</t>
    </r>
    <r>
      <rPr>
        <vertAlign val="superscript"/>
        <sz val="10"/>
        <color indexed="8"/>
        <rFont val="Sylfaen"/>
        <family val="1"/>
      </rPr>
      <t>3</t>
    </r>
    <r>
      <rPr>
        <sz val="10"/>
        <color indexed="8"/>
        <rFont val="Sylfaen"/>
        <family val="1"/>
      </rPr>
      <t>/օր</t>
    </r>
  </si>
  <si>
    <t>այդ թվում`</t>
  </si>
  <si>
    <t xml:space="preserve">մակերևութային ջրերից </t>
  </si>
  <si>
    <t xml:space="preserve">ստորգետնյա ջրերից </t>
  </si>
  <si>
    <t xml:space="preserve">Ջրային պաշարների օգտագործումը </t>
  </si>
  <si>
    <t xml:space="preserve">  խմելու որակի ջուր </t>
  </si>
  <si>
    <t xml:space="preserve">արտադրական կարիքների համար` տեխնիկական որակի </t>
  </si>
  <si>
    <t xml:space="preserve">  ոռոգման ջուր </t>
  </si>
  <si>
    <t>Կեղտաջրերի ընդհանուր ծավալը, այդ թվում`</t>
  </si>
  <si>
    <t xml:space="preserve">արտադրական կեղտաջրեր </t>
  </si>
  <si>
    <t>կենցաղային կեղտաջրեր</t>
  </si>
  <si>
    <t>մաքրման ենթարկված կեղտաջրեր, այդ թվում`</t>
  </si>
  <si>
    <t xml:space="preserve">  արտադրական</t>
  </si>
  <si>
    <t xml:space="preserve">  կենցաղային</t>
  </si>
  <si>
    <t xml:space="preserve">Արդյունաբերական թափոնների հեռացում </t>
  </si>
  <si>
    <t>հազ. տ/տարի</t>
  </si>
  <si>
    <t xml:space="preserve">Կոշտ կենցաղային թափոնների հեռացում </t>
  </si>
  <si>
    <t xml:space="preserve">Բնապահպանություն և բնօգտագործում </t>
  </si>
  <si>
    <t xml:space="preserve">Մթնոլորտ արտանետվող վտանգավոր նյութերի քանակը </t>
  </si>
  <si>
    <t xml:space="preserve">Կեղտաջրերի հետ արտանետվող վտանգավոր նյութերի քանակը </t>
  </si>
  <si>
    <t xml:space="preserve">Բաց ջրավազանների աղտոտվածությունն ըստ կարգերի </t>
  </si>
  <si>
    <t xml:space="preserve">ջրային ռեսուրսներն ըստ կարգերի </t>
  </si>
  <si>
    <t xml:space="preserve">Աղտոտված ջրամբարների տեսակարար կշիռը </t>
  </si>
  <si>
    <t>ջրային ռեսուրս. աղտոտվածութ. ըստ վնասակար նյութերի աղտոտվածութ. աստիճանի</t>
  </si>
  <si>
    <t>Ոռոգում</t>
  </si>
  <si>
    <t>տոկոս</t>
  </si>
  <si>
    <t xml:space="preserve">Ճահճացած տարածքների չորացում </t>
  </si>
  <si>
    <t>Խախտված հողերի վերականգնում (ռեկուլտիվացիա)</t>
  </si>
  <si>
    <t xml:space="preserve">Անտառավերականգնման աշխատանքներ </t>
  </si>
  <si>
    <t xml:space="preserve">Դեգրադացված հողերի վերականգնում </t>
  </si>
  <si>
    <t xml:space="preserve">հազ. հա </t>
  </si>
  <si>
    <t xml:space="preserve">Աղակալված հողերի աղազերծում </t>
  </si>
  <si>
    <t>ԱՐԱՐԱՏ-7, ԱՅԳԱՎԱՆ ՀԱՄԱՅՆՔԻ ՀԻՄՆԱԿԱՆ ՏԵԽՆԻԿԱՏՆՏԵՍԱԿԱՆ ՑՈՒՑԱՆԻՇՆԵՐ (Ձև 3)</t>
  </si>
  <si>
    <t>Ցուցանիշը</t>
  </si>
  <si>
    <t>Չափման միավորը</t>
  </si>
  <si>
    <t>Փաստացի</t>
  </si>
  <si>
    <t>1. ՏԱՐԱԾՔԸ</t>
  </si>
  <si>
    <t>Համայնքի, համակցված փաստաթղթի դեպքում նախագծվող համայնքների վարչական սահմաններում ընդգրկված հողերի ընդհանուր մակերեսը՝ ընդամենը</t>
  </si>
  <si>
    <t>բնակավայրերի հողեր,</t>
  </si>
  <si>
    <t xml:space="preserve">որից` </t>
  </si>
  <si>
    <t>հասարակական կառուցապատման</t>
  </si>
  <si>
    <t>խառը կառուցապատման</t>
  </si>
  <si>
    <t>ընդհանուր օգտագործման,</t>
  </si>
  <si>
    <t>արդյունաբերության, ընդերքօգտագործման և այլ արտադրական նշանակության հողեր,</t>
  </si>
  <si>
    <t>որից՝</t>
  </si>
  <si>
    <t>արդյունաբերական օբյեկտների</t>
  </si>
  <si>
    <t>գյուղատնտեսական արտադրական օբյեկտների</t>
  </si>
  <si>
    <t>ընդերքի օգտագործման</t>
  </si>
  <si>
    <t>էներգետիկայի, կապի, տրանսպորտի, կոմունալ ենթակառուցվածքների հողեր,</t>
  </si>
  <si>
    <t>էներգետիկայի</t>
  </si>
  <si>
    <t>կապի</t>
  </si>
  <si>
    <t xml:space="preserve">տրանսպորտի </t>
  </si>
  <si>
    <t>կոմունալ ենթակառուցվածքների</t>
  </si>
  <si>
    <t>հատուկ պահպանվող տարածքների հողեր,</t>
  </si>
  <si>
    <t>բնապահպանական</t>
  </si>
  <si>
    <t>առողջարարական նպատակներով նախատեսված</t>
  </si>
  <si>
    <t>հանգստի համար նախատեսված</t>
  </si>
  <si>
    <t>հատուկ նշանակության</t>
  </si>
  <si>
    <t>գյուղատնտեսական նշանակության հողեր,</t>
  </si>
  <si>
    <t>բազմամյա տնկարկներ</t>
  </si>
  <si>
    <t>խոտհարքներ</t>
  </si>
  <si>
    <t>արոտավայրեր</t>
  </si>
  <si>
    <t>անտառային հողեր</t>
  </si>
  <si>
    <t>ջրային հողեր</t>
  </si>
  <si>
    <t>ջրամբարներ</t>
  </si>
  <si>
    <t>լճեր</t>
  </si>
  <si>
    <t>ջրանցքներ</t>
  </si>
  <si>
    <t>հիդրոտեխ. և ջրտնտ. այլ օբ.</t>
  </si>
  <si>
    <t>պահուստային հողեր</t>
  </si>
  <si>
    <t>2.ՏԱՐԱԾՔՆ ԸՍՏ ՍԵՓԱԿԱՆՈՒԹՅԱՆ ՁևԵՐԻ</t>
  </si>
  <si>
    <t>պետական սեփականություն</t>
  </si>
  <si>
    <t>համայնքի սեփականություն</t>
  </si>
  <si>
    <t>ֆիզիկական և իրավաբանական անձանց սեփականություն</t>
  </si>
  <si>
    <t>ընդամենը</t>
  </si>
  <si>
    <t>3. ԴԵՄՈԳՐԱՖԻԱԿԱՆ ՏՎՅԱԼՆԵՐ</t>
  </si>
  <si>
    <t>բնակչության թիվը</t>
  </si>
  <si>
    <t xml:space="preserve">բնակչության խտությունը (բնակավայրի մասով) </t>
  </si>
  <si>
    <t>մարդ/հա</t>
  </si>
  <si>
    <t>բնակչության տարիքային կազմը, այդ թվում՝</t>
  </si>
  <si>
    <t>մինչև 17 տարեկան երեխաներ</t>
  </si>
  <si>
    <t>մարդ</t>
  </si>
  <si>
    <t xml:space="preserve">աշխատունակ հասակի բնակչություն </t>
  </si>
  <si>
    <t>թոշակառու բնակչություն և հաշմանդամներ</t>
  </si>
  <si>
    <t>4. ԲՆԱԿԵԼԻ ՖՈՆԴԸ</t>
  </si>
  <si>
    <t>ընդհանուր բնակելի ֆոնդը, ընդհանուր մակերես</t>
  </si>
  <si>
    <t>հազ.քառ.մ</t>
  </si>
  <si>
    <t>մենատներ</t>
  </si>
  <si>
    <t>Բնակչության միջին ապահովվածությունը բնակելի ընդհանուր մակերեսով</t>
  </si>
  <si>
    <t>քառ. մ/մարդ</t>
  </si>
  <si>
    <t>5. ԲՆԱԿՉՈՒԹՅԱՆ ՄՇԱԿՈՒԹԱՅԻՆ և ԿԵՆՑԱՂԱՅԻՆ ՍՊԱՍԱՐԿՄԱՆ ՀԱՄԱԿԱՐԳԸ</t>
  </si>
  <si>
    <t>մանկական նախադպրոցական կազմակերպ.</t>
  </si>
  <si>
    <t>տեղ</t>
  </si>
  <si>
    <t>հանրակրթական դպրոցներ</t>
  </si>
  <si>
    <t>հիվանդանոցներ</t>
  </si>
  <si>
    <t>մահճակալ</t>
  </si>
  <si>
    <t>պոլիկլինիկաներ</t>
  </si>
  <si>
    <t>առևտրի օբյեկտներ</t>
  </si>
  <si>
    <t>6. ՏՐԱՆՍՊՈՐՏԱՅԻՆ ՍՊԱՍԱՐԿՈՒՄ</t>
  </si>
  <si>
    <t>Համահամայնքային փողոցների երկարությունը՝ ընդամենը</t>
  </si>
  <si>
    <t>Փողոցաճանապարհային ցանցի խտություն /բնակավայրի սահմաններում</t>
  </si>
  <si>
    <t>% բնակավայրի ընդհանուր մակերեսից</t>
  </si>
  <si>
    <t>7. ԻՆԺԵՆԵՐԱԿԱՆ ՍԱՐՔԱՎՈՐՈՒՄՆԵՐ և ԲԱՐԵԿԱՐԳՈՒՄ</t>
  </si>
  <si>
    <t xml:space="preserve">Ընդհանուր ջրօգտագործում </t>
  </si>
  <si>
    <t> խոր. մ / օր</t>
  </si>
  <si>
    <t xml:space="preserve">- տնտեսական-խմելու նպատակով </t>
  </si>
  <si>
    <t xml:space="preserve">- արտադրական կարիքների համար </t>
  </si>
  <si>
    <t>Ջրամատակարարման համակարգի գլխամասային կառույցների հզորություն</t>
  </si>
  <si>
    <t>Ջրամատակարարման օգտագործման աղբյուրներ</t>
  </si>
  <si>
    <t>հազ. խոր. մ / օր</t>
  </si>
  <si>
    <t>Մաքուր ջրօգտագործում</t>
  </si>
  <si>
    <t>լ/վրկ</t>
  </si>
  <si>
    <t xml:space="preserve">այդ թվում՝ </t>
  </si>
  <si>
    <t>տնտեսական-խմելու նպատակով</t>
  </si>
  <si>
    <t>Կոյուղի</t>
  </si>
  <si>
    <t>խոր. մ /օր</t>
  </si>
  <si>
    <t>Կեղտաջրերի ընդհանուր ելքը՝ ընդամենը</t>
  </si>
  <si>
    <t>հազ. խոր. մ /օր</t>
  </si>
  <si>
    <t>այդ թվում՝</t>
  </si>
  <si>
    <t>կենցաղային կոյուղի</t>
  </si>
  <si>
    <t> խոր. մ /օր</t>
  </si>
  <si>
    <t>արտադրական կոյուղի</t>
  </si>
  <si>
    <t>Կոյուղու մաքրման կայանների արտադրողականություն</t>
  </si>
  <si>
    <t>Էլեկտրաէներգիայի գումարային օգտագործում</t>
  </si>
  <si>
    <t>կՎտ.ժամ/տարի</t>
  </si>
  <si>
    <t>արտադրական օբյեկտների կարիքների համար</t>
  </si>
  <si>
    <t>կոմունալ-կենցաղային կարիքների համար</t>
  </si>
  <si>
    <t>1 մարդու կողմից տարեկան էլեկտրաէներգիայի օգտագործում</t>
  </si>
  <si>
    <t>կՎտ. ժամ</t>
  </si>
  <si>
    <t xml:space="preserve">այդ թվում` </t>
  </si>
  <si>
    <t>կՎտ.ժամ</t>
  </si>
  <si>
    <t>Էլեկտրաբեռնվածության ծածկման աղբյուրներ</t>
  </si>
  <si>
    <t>մլն կՎտ</t>
  </si>
  <si>
    <t>Բնակավայրի վառելիքային հաշվեկշռում գազի տեսակարար կշիռը</t>
  </si>
  <si>
    <t>Գազի օգտագործումը՝ ընդամենը</t>
  </si>
  <si>
    <t>հազ. խոր. մ</t>
  </si>
  <si>
    <t>արտադրական կարիքների համար</t>
  </si>
  <si>
    <t>մլն խոր. մ</t>
  </si>
  <si>
    <t>Մակերևութային ջրերի հեռացման ցանց</t>
  </si>
  <si>
    <t>Փողոցային ցանցի ընդհանուր երկարություն</t>
  </si>
  <si>
    <t>8. ՏԱՐԱԾՔԻ ԻՆԺԵՆԵՐԱԿԱՆ ՆԱԽԱՊԱՏՐԱՍՏՈՒՄ</t>
  </si>
  <si>
    <t>Տարածքի պաշտպանությունը ջրածածկումից</t>
  </si>
  <si>
    <t>մակերեսը</t>
  </si>
  <si>
    <t>պաշտպանիչ կառույցների երկարությունը</t>
  </si>
  <si>
    <t>Գետափերի ամրացում</t>
  </si>
  <si>
    <t>Տարածքի սանիտարական մաքրում</t>
  </si>
  <si>
    <t>Կենցաղային աղբի կուտակման չափը (նորմ.` 190կգ/մարդ/տարի)</t>
  </si>
  <si>
    <t>տ/տարի</t>
  </si>
  <si>
    <t>9. ՇՐՋԱԿԱ ՄԻՋԱՎԱՅՐԻ ՊԱՀՊԱՆՈՒԹՅՈՒՆ</t>
  </si>
  <si>
    <t>Աղտոտվածության աղբյուրներից, աղմուկի ներգործությունից պաշտպանող  սանիտարապաշտպանիչ գոտիներ՝ ընդամենը</t>
  </si>
  <si>
    <t>կանաչապատում</t>
  </si>
  <si>
    <t>Մթնոլորտային օդի աղտոտվածության մակարդակը</t>
  </si>
  <si>
    <t>% սահմանային թույլատրելի խտությունից ՍԹԽ</t>
  </si>
  <si>
    <t>Գետերի և ստորերկրյա ջրերի ջրամբարների (արհեստական և բնական) աղտոտվածության մակարդակը</t>
  </si>
  <si>
    <t>Հողի և ընդերքի աղտոտվածության մակարդակը</t>
  </si>
  <si>
    <t>Աղմուկի ազդեցության մակարդակը</t>
  </si>
  <si>
    <t>Դեցիբել /ԴՑԲ/</t>
  </si>
  <si>
    <t>ՆԱ</t>
  </si>
  <si>
    <t>31500x2</t>
  </si>
  <si>
    <t>ԱՅԳԱՎԱՆ ՀԱՄԱՅՆՔԻ ՀՈՂԱՄԱՍԵՐԻ ՆՊԱՏԱԿԱՅԻՆ և ԳՈՐԾԱՌՆԱԿԱՆ ՆՇԱՆԱԿՈՒԹՅՈՒՆՆԵՐԻ ՓՈՓՈԽՈՒԹՅՈՒՆՆԵՐԸ</t>
  </si>
  <si>
    <t>Հապավումը  և պայմանական նշանը գծագրում</t>
  </si>
  <si>
    <t>Գործառնական գոտու անվանումը</t>
  </si>
  <si>
    <t>Ընդհանուր մակերեսը, հա</t>
  </si>
  <si>
    <t>Կառուցապատման տոկոսը, առավելագույնը՝</t>
  </si>
  <si>
    <t>Անջրանցիկ (սպասարկման) տարածքի մակերեսի տոկոս, այդ թվում կառուցապատման տոկոսը,  առավելագույնը՝</t>
  </si>
  <si>
    <t>Կանաչապատման տոկոս, ջրային մակերեսներ, նվազագույնը</t>
  </si>
  <si>
    <t>Հարկայնությունը
առավելագույնը</t>
  </si>
  <si>
    <t>Կառուցապատման խտությունը, առավելագույնը՝</t>
  </si>
  <si>
    <t>Թույլատրելի օգտագործման հիմնական ձևերի և ոչ հիմնական (ուղեկցող) ձևերի կառուցապատման մակերեսների հարաբերությունը, տոկոսային արտահայտմամբ (hիմնականը՝ վազագույնը, ոչ հիմնականը՝ առավելագույնը) հիմնական/ ոչ հիմնական</t>
  </si>
  <si>
    <t>փաստացի</t>
  </si>
  <si>
    <t>ԲՆՀ</t>
  </si>
  <si>
    <t>ԲՆԱԿԱՎԱՅՐԵՐԻ ՀՈՂԵՐ</t>
  </si>
  <si>
    <t>ԲՆԿԳ</t>
  </si>
  <si>
    <t xml:space="preserve">Բնակելի կառուցապատման գոտի </t>
  </si>
  <si>
    <t>ԲՆԿԳ-1/1</t>
  </si>
  <si>
    <t>Ցածրահարկ բնակելի կառուցապատման գոտի (տնամերձերով) (*)</t>
  </si>
  <si>
    <t>20% (+20% տնտեսական շինություններ)</t>
  </si>
  <si>
    <t>40%+10%</t>
  </si>
  <si>
    <t>1-2 վերգետնյա հարկ (նկուղային հարկի և ձեղնահարկի հնարավորություն)</t>
  </si>
  <si>
    <t>50/50</t>
  </si>
  <si>
    <t>80/20</t>
  </si>
  <si>
    <t>ՀԿԳ</t>
  </si>
  <si>
    <t>Հասարակական կառուցապատման գոտի</t>
  </si>
  <si>
    <t>ՀԿԳ-1</t>
  </si>
  <si>
    <t xml:space="preserve">Համայնքային նշանակության հասարակական կառուցապատման գոտի </t>
  </si>
  <si>
    <t>ՀԿԳ-1/1</t>
  </si>
  <si>
    <t>Վարչական օբյեկտների գոտի</t>
  </si>
  <si>
    <t>80%+20%</t>
  </si>
  <si>
    <t>10% /կառուցապատման կամ սպասարկման մակերեսների հաշվին</t>
  </si>
  <si>
    <t>1-3 հարկ</t>
  </si>
  <si>
    <t>ՀԿԳ-1/2</t>
  </si>
  <si>
    <t>Մշակութային և ժամանցային օբյեկտների գոտի</t>
  </si>
  <si>
    <t>ՀԿԳ-1/3</t>
  </si>
  <si>
    <t>Կրթական գոտի</t>
  </si>
  <si>
    <t>ՀԿԳ-1/4</t>
  </si>
  <si>
    <t>Բուժական հաստատությունների գոտի</t>
  </si>
  <si>
    <t>ՀԿԳ-2</t>
  </si>
  <si>
    <t>Բնակչության սոցիալական սպասարկման և առևտրի գոտի</t>
  </si>
  <si>
    <t>ԸՕԳ</t>
  </si>
  <si>
    <t>Ընդհանուր օգտագործման գոտի</t>
  </si>
  <si>
    <t>ԸՕԳ-1</t>
  </si>
  <si>
    <t>Փողոցներ, հրապարակներ, հանրային նշանակության այլ բաց տարածքներ</t>
  </si>
  <si>
    <t>Չի սահմանվում</t>
  </si>
  <si>
    <t>ԸՕԳ-2</t>
  </si>
  <si>
    <t>Զբոսայգիներ, պուրակներ, այլ կանաչ տարածքներ</t>
  </si>
  <si>
    <t>7%+23%</t>
  </si>
  <si>
    <t>1 հարկ</t>
  </si>
  <si>
    <t>ԲՆՌԳ</t>
  </si>
  <si>
    <t>Բնակավայրի ռեզերվային և անօգտագործելի հողեր</t>
  </si>
  <si>
    <t>ԱՀ</t>
  </si>
  <si>
    <t>ԱՐԴՅՈՒՆԱԲԵՐՈՒԹՅԱՆ, ԸՆԵՐՔՕԳՏԱԳՈՐԾՄԱՆ ԵՎ ԱՅԼ ԱՐՏԱԴՐԱԿԱՆ ՆՇԱՆԱԿՈՒԹՅԱՆ ՕԲՅԵԿՏՆԵՐԻ ՀՈՂԵՐ</t>
  </si>
  <si>
    <t>ԱԳ-1</t>
  </si>
  <si>
    <t>Արդյունաբերական օբյեկտների գոտի</t>
  </si>
  <si>
    <t>60%-ից 80%</t>
  </si>
  <si>
    <t>60%-ից 80% +20%</t>
  </si>
  <si>
    <t>20% -0%</t>
  </si>
  <si>
    <t>ըստ տեխնոլոգիական պահանջների</t>
  </si>
  <si>
    <t>ԵՆԹՀ</t>
  </si>
  <si>
    <t>ԷՆԵՐԳԵՏԻԿԱՅԻ, ԿԱՊԻ, ՏՐԱՆՍՊՈՐՏԻ, ԿՈՄՈՒՆԱԼ ԵՆԹԱԿԱՌՈՒՑՎԱԾՔՆԵՐԻ ՕԲՅԵԿՏՆԵՐԻ ՀՈՂԵՐ</t>
  </si>
  <si>
    <t>ԵՆԹԳ -1</t>
  </si>
  <si>
    <t>Էներգետիկայի օբյեկտների գոտի</t>
  </si>
  <si>
    <t>80% (կետային օբյեկտների համար)</t>
  </si>
  <si>
    <t>Կանաչապատումը կառուցապատման տոկոսի նվազեցման հաշվին</t>
  </si>
  <si>
    <t>ԵՆԹԳ -3</t>
  </si>
  <si>
    <t>Տրանսպորտի օբյեկտների գոտի</t>
  </si>
  <si>
    <t>համաձայն առաջադրանքի</t>
  </si>
  <si>
    <t>ՀՊՏՀ</t>
  </si>
  <si>
    <t>ՀԱՏՈՒԿ ՊԱՀՊԱՆՎՈՂ ՏԱՐԱԾՔՆԵՐԻ ՀՈՂԵՐ</t>
  </si>
  <si>
    <t>ՀՊՏ-4/պմհ</t>
  </si>
  <si>
    <t>Պատմամշակութային հուշարձանների գոտի</t>
  </si>
  <si>
    <t>95/5</t>
  </si>
  <si>
    <t>ԱՅԳԱՎԱՆ  ՀԱՄԱՅՆՔԻ ԳՈՐԾԱՌՆԱԿԱՆ ԳՈՏԻՆԵՐՈՒՄ ԿԱՌՈՒՑԱՊԱՏՄԱՆ ՉԱՓՈՐՈՇԻՉՆԵՐԸ</t>
  </si>
  <si>
    <t>Էներգետիկայի, տրանսպորտի, կապի, կոմունալ ենթակ. օբ.</t>
  </si>
  <si>
    <t>կապի (կապի կայան)</t>
  </si>
  <si>
    <t>Հասարակական կառուցապատման</t>
  </si>
  <si>
    <t>% սահմ, թույլատ, հտ,-ից (ՍԹԽ)</t>
  </si>
  <si>
    <t>ՍԹԽ-ի սահմ,</t>
  </si>
  <si>
    <t>Այգավան Ձև2</t>
  </si>
  <si>
    <t>խոտհարք</t>
  </si>
  <si>
    <t>արոտ</t>
  </si>
  <si>
    <t>խաղողի այգի</t>
  </si>
  <si>
    <t>այգեգործական</t>
  </si>
  <si>
    <t>2.1.2</t>
  </si>
  <si>
    <t>տնամերձ</t>
  </si>
  <si>
    <t>խառը</t>
  </si>
  <si>
    <t>ընդերք</t>
  </si>
  <si>
    <t>ԷՆԵՐԳԵՏԻԿԱՅԻ, ԿԱՊԻ, ՏՐԱՆՍՊՈՐՏԻ և ԿՈՄ. ԵՆԹԱԿԱՌ., այդ թվում</t>
  </si>
  <si>
    <t>արգելոցներ</t>
  </si>
  <si>
    <t>ՀԱՏՈՒԿ ՆՇԱՆԱԿՈՒԹՅԱՆ</t>
  </si>
  <si>
    <t>հիդրոտեխ. և ջրային տնտեսություն</t>
  </si>
  <si>
    <t>5.1.1</t>
  </si>
  <si>
    <t>պահեստարաններ</t>
  </si>
  <si>
    <t>տրանսպորտ</t>
  </si>
  <si>
    <t>կոմունալ</t>
  </si>
  <si>
    <t>հիդրոտեխ. և ջրային տնտես.</t>
  </si>
  <si>
    <t>ԱՅԳԵԿ ՀԱՄԱՅՆՔԻ ՀՈՂԵՐԻ ՆՊԱՏԱԿԱՅԻՆ ՆՇԱՆԱԿՈՒԹՅՈՒՆԸ, հողատեսքեր, գործառական նշանակության տարածքներ</t>
  </si>
  <si>
    <t>ԱՐԵՎԱՇԱՏ ՀԱՄԱՅՆՔԻ ՀՈՂԵՐԻ ՆՊԱՏԱԿԱՅԻՆ ՆՇԱՆԱԿՈՒԹՅՈՒՆԸ, հողատեսքեր, գործառական նշանակության տարածքներ</t>
  </si>
  <si>
    <t>արդյունաբերության</t>
  </si>
  <si>
    <t>Հատուկ նշանակության</t>
  </si>
  <si>
    <t>ԲԱՂՐԱՄՅԱՆ (Վ) ՀԱՄԱՅՆՔԻ ՀՈՂԵՐԻ ՆՊԱՏԱԿԱՅԻՆ ՆՇԱՆԱԿՈՒԹՅՈՒՆԸ, հողատեսքեր, գործառական նշանակության տարածքներ</t>
  </si>
  <si>
    <t>ՄԵՐՁԱՎԱՆ ՀԱՄԱՅՆՔԻ ՀՈՂԵՐԻ ՆՊԱՏԱԿԱՅԻՆ ՆՇԱՆԱԿՈՒԹՅՈՒՆԸ, հողատեսքեր, գործառական նշանակության տարածքներ</t>
  </si>
  <si>
    <t>ՄՈՒՍԱԼԵՌ ՀԱՄԱՅՆՔԻ ՀՈՂԵՐԻ ՆՊԱՏԱԿԱՅԻՆ ՆՇԱՆԱԿՈՒԹՅՈՒՆԸ, հողատեսքեր, գործառական նշանակության տարածքներ</t>
  </si>
  <si>
    <t>ՆՈՐԱԿԵՐՏ ՀԱՄԱՅՆՔԻ ՀՈՂԵՐԻ ՆՊԱՏԱԿԱՅԻՆ ՆՇԱՆԱԿՈՒԹՅՈՒՆԸ, հողատեսքեր, գործառական նշանակության տարածքներ</t>
  </si>
  <si>
    <t>ՊՏՂՈՒՆՔ ՀԱՄԱՅՆՔԻ ՀՈՂԵՐԻ ՆՊԱՏԱԿԱՅԻՆ ՆՇԱՆԱԿՈՒԹՅՈՒՆԸ, հողատեսքեր, գործառական նշանակության տարածքներ</t>
  </si>
  <si>
    <t>ՀԱՏՈՒԿ ՆՇԱՆԱԿՈՒԹՅԱՆ ՏԱՐԱԾՔՆԵՐ</t>
  </si>
  <si>
    <t>ԱՆՏԱՌԱՅԻՆ ՏԱՐԱԾՔՆԵՐ</t>
  </si>
  <si>
    <t>թփուտ</t>
  </si>
  <si>
    <t>ՓԱՐԱՔԱՐ,ԹԱԻՐՈՎ  ԳՅՈՒՂԵՐԻ ՀՈՂԵՐԻ ՆՊԱՏԱԿԱՅԻՆ ՆՇԱՆԱԿՈՒԹՅՈՒՆԸ, հողատեսքեր, գործառական նշանակության տարածքներ</t>
  </si>
  <si>
    <t>Հավելված                                                                                                                                                                                                                    Փարաքար համայնքի ավագանու                                                                                                                                   2022 թվականի  հոկտեմբերի  18-ի N 79-Ա որոշման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</si>
</sst>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9">
    <font>
      <sz val="10"/>
      <name val="Arial"/>
      <family val="0"/>
    </font>
    <font>
      <sz val="10"/>
      <color indexed="8"/>
      <name val="Sylfaen"/>
      <family val="1"/>
    </font>
    <font>
      <b/>
      <vertAlign val="superscript"/>
      <sz val="10"/>
      <color indexed="8"/>
      <name val="Sylfaen"/>
      <family val="1"/>
    </font>
    <font>
      <b/>
      <sz val="10"/>
      <color indexed="8"/>
      <name val="Sylfaen"/>
      <family val="1"/>
    </font>
    <font>
      <vertAlign val="superscript"/>
      <sz val="10"/>
      <color indexed="8"/>
      <name val="Sylfaen"/>
      <family val="1"/>
    </font>
    <font>
      <sz val="10"/>
      <name val="GHEA Grapalat"/>
      <family val="3"/>
    </font>
    <font>
      <b/>
      <sz val="10"/>
      <name val="Arial"/>
      <family val="2"/>
    </font>
    <font>
      <sz val="10"/>
      <name val="Arial Unicode"/>
      <family val="2"/>
    </font>
    <font>
      <b/>
      <sz val="10"/>
      <name val="Arial Unicode"/>
      <family val="2"/>
    </font>
    <font>
      <sz val="11"/>
      <name val="Arial Unicode"/>
      <family val="2"/>
    </font>
    <font>
      <b/>
      <sz val="11"/>
      <name val="Arial Unicode"/>
      <family val="2"/>
    </font>
    <font>
      <i/>
      <sz val="10"/>
      <name val="Arial Unicode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indexed="8"/>
      <name val="Arial Unicode"/>
      <family val="2"/>
    </font>
    <font>
      <b/>
      <sz val="11"/>
      <color indexed="8"/>
      <name val="Arial Unicode"/>
      <family val="2"/>
    </font>
    <font>
      <i/>
      <sz val="11"/>
      <color indexed="8"/>
      <name val="Arial Unicode"/>
      <family val="2"/>
    </font>
    <font>
      <sz val="10"/>
      <color indexed="8"/>
      <name val="Arial Unicode"/>
      <family val="2"/>
    </font>
    <font>
      <b/>
      <sz val="8"/>
      <color indexed="8"/>
      <name val="Sylfaen"/>
      <family val="1"/>
    </font>
    <font>
      <sz val="9"/>
      <name val="Arial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Arial Unicode"/>
      <family val="2"/>
    </font>
    <font>
      <b/>
      <sz val="11"/>
      <color theme="1"/>
      <name val="Arial Unicode"/>
      <family val="2"/>
    </font>
    <font>
      <i/>
      <sz val="11"/>
      <color theme="1"/>
      <name val="Arial Unicode"/>
      <family val="2"/>
    </font>
    <font>
      <sz val="10"/>
      <color theme="1"/>
      <name val="Arial Unicode"/>
      <family val="2"/>
    </font>
    <font>
      <b/>
      <sz val="8"/>
      <color theme="1"/>
      <name val="Sylfae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7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5B588E"/>
        <bgColor indexed="64"/>
      </patternFill>
    </fill>
    <fill>
      <patternFill patternType="solid">
        <fgColor rgb="FF7F00FF"/>
        <bgColor indexed="64"/>
      </patternFill>
    </fill>
    <fill>
      <patternFill patternType="solid">
        <fgColor rgb="FFFA47D9"/>
        <bgColor indexed="64"/>
      </patternFill>
    </fill>
    <fill>
      <patternFill patternType="solid">
        <fgColor rgb="FFA6192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2" fontId="60" fillId="0" borderId="10" xfId="0" applyNumberFormat="1" applyFont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2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2" fontId="6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 wrapText="1"/>
    </xf>
    <xf numFmtId="1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4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" fontId="61" fillId="3" borderId="11" xfId="0" applyNumberFormat="1" applyFont="1" applyFill="1" applyBorder="1" applyAlignment="1">
      <alignment horizontal="center" vertical="center"/>
    </xf>
    <xf numFmtId="2" fontId="61" fillId="3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72" fontId="12" fillId="0" borderId="10" xfId="0" applyNumberFormat="1" applyFont="1" applyBorder="1" applyAlignment="1">
      <alignment horizontal="right" vertical="center"/>
    </xf>
    <xf numFmtId="172" fontId="6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72" fontId="61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172" fontId="60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0" fontId="62" fillId="0" borderId="13" xfId="0" applyFont="1" applyBorder="1" applyAlignment="1">
      <alignment horizont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2" fontId="61" fillId="0" borderId="10" xfId="0" applyNumberFormat="1" applyFont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172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72" fontId="6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72" fontId="12" fillId="0" borderId="0" xfId="0" applyNumberFormat="1" applyFont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2" fontId="61" fillId="0" borderId="10" xfId="0" applyNumberFormat="1" applyFont="1" applyBorder="1" applyAlignment="1">
      <alignment horizontal="right" vertical="center" wrapText="1"/>
    </xf>
    <xf numFmtId="172" fontId="60" fillId="0" borderId="10" xfId="0" applyNumberFormat="1" applyFont="1" applyBorder="1" applyAlignment="1">
      <alignment horizontal="left" vertical="center" wrapText="1"/>
    </xf>
    <xf numFmtId="172" fontId="60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right" vertical="center" wrapText="1"/>
    </xf>
    <xf numFmtId="172" fontId="61" fillId="0" borderId="10" xfId="0" applyNumberFormat="1" applyFont="1" applyBorder="1" applyAlignment="1">
      <alignment horizontal="left" vertical="center" wrapText="1"/>
    </xf>
    <xf numFmtId="172" fontId="61" fillId="0" borderId="10" xfId="0" applyNumberFormat="1" applyFont="1" applyBorder="1" applyAlignment="1">
      <alignment horizontal="right" vertical="center" wrapText="1"/>
    </xf>
    <xf numFmtId="0" fontId="68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9"/>
  <sheetViews>
    <sheetView tabSelected="1" zoomScale="85" zoomScaleNormal="85" zoomScalePageLayoutView="0" workbookViewId="0" topLeftCell="A200">
      <selection activeCell="B1" sqref="B1:C1"/>
    </sheetView>
  </sheetViews>
  <sheetFormatPr defaultColWidth="11.7109375" defaultRowHeight="12.75"/>
  <cols>
    <col min="1" max="1" width="7.28125" style="155" customWidth="1"/>
    <col min="2" max="2" width="69.57421875" style="155" customWidth="1"/>
    <col min="3" max="3" width="10.8515625" style="155" customWidth="1"/>
    <col min="4" max="16384" width="11.7109375" style="39" customWidth="1"/>
  </cols>
  <sheetData>
    <row r="1" spans="1:4" ht="38.25" customHeight="1">
      <c r="A1" s="147"/>
      <c r="B1" s="171" t="s">
        <v>396</v>
      </c>
      <c r="C1" s="171"/>
      <c r="D1" s="109"/>
    </row>
    <row r="2" spans="1:3" ht="35.25" customHeight="1">
      <c r="A2" s="110" t="s">
        <v>383</v>
      </c>
      <c r="B2" s="110"/>
      <c r="C2" s="107" t="s">
        <v>18</v>
      </c>
    </row>
    <row r="3" spans="1:3" ht="15">
      <c r="A3" s="140" t="s">
        <v>19</v>
      </c>
      <c r="B3" s="141" t="s">
        <v>20</v>
      </c>
      <c r="C3" s="142">
        <f>SUM(C4+C5+C8)</f>
        <v>364.86</v>
      </c>
    </row>
    <row r="4" spans="1:3" ht="15">
      <c r="A4" s="143">
        <v>1.1</v>
      </c>
      <c r="B4" s="107" t="s">
        <v>3</v>
      </c>
      <c r="C4" s="144">
        <v>217.28</v>
      </c>
    </row>
    <row r="5" spans="1:3" ht="15">
      <c r="A5" s="143">
        <v>1.2</v>
      </c>
      <c r="B5" s="107" t="s">
        <v>4</v>
      </c>
      <c r="C5" s="144">
        <v>50.68</v>
      </c>
    </row>
    <row r="6" spans="1:3" ht="15">
      <c r="A6" s="143" t="s">
        <v>1</v>
      </c>
      <c r="B6" s="107" t="s">
        <v>31</v>
      </c>
      <c r="C6" s="144">
        <v>36.85</v>
      </c>
    </row>
    <row r="7" spans="1:3" ht="15">
      <c r="A7" s="143" t="s">
        <v>2</v>
      </c>
      <c r="B7" s="107" t="s">
        <v>368</v>
      </c>
      <c r="C7" s="144">
        <v>13.83</v>
      </c>
    </row>
    <row r="8" spans="1:3" ht="15">
      <c r="A8" s="143">
        <v>1.5</v>
      </c>
      <c r="B8" s="107" t="s">
        <v>14</v>
      </c>
      <c r="C8" s="144">
        <v>96.9</v>
      </c>
    </row>
    <row r="9" spans="1:3" ht="15">
      <c r="A9" s="140"/>
      <c r="B9" s="141" t="s">
        <v>22</v>
      </c>
      <c r="C9" s="142">
        <f>SUM(C10+C12+C13+C14)</f>
        <v>63.39</v>
      </c>
    </row>
    <row r="10" spans="1:3" ht="15">
      <c r="A10" s="143">
        <v>2.1</v>
      </c>
      <c r="B10" s="107" t="s">
        <v>10</v>
      </c>
      <c r="C10" s="144">
        <v>48.19</v>
      </c>
    </row>
    <row r="11" spans="1:3" ht="15">
      <c r="A11" s="143" t="s">
        <v>0</v>
      </c>
      <c r="B11" s="147" t="s">
        <v>371</v>
      </c>
      <c r="C11" s="54">
        <v>44.25</v>
      </c>
    </row>
    <row r="12" spans="1:3" ht="15">
      <c r="A12" s="147">
        <v>2.2</v>
      </c>
      <c r="B12" s="107" t="s">
        <v>11</v>
      </c>
      <c r="C12" s="144">
        <v>3.67</v>
      </c>
    </row>
    <row r="13" spans="1:3" ht="15">
      <c r="A13" s="147">
        <v>2.4</v>
      </c>
      <c r="B13" s="107" t="s">
        <v>16</v>
      </c>
      <c r="C13" s="144">
        <v>8.82</v>
      </c>
    </row>
    <row r="14" spans="1:3" ht="15">
      <c r="A14" s="143">
        <v>2.5</v>
      </c>
      <c r="B14" s="107" t="s">
        <v>5</v>
      </c>
      <c r="C14" s="144">
        <v>2.71</v>
      </c>
    </row>
    <row r="15" spans="1:3" ht="15">
      <c r="A15" s="145" t="s">
        <v>23</v>
      </c>
      <c r="B15" s="9" t="s">
        <v>24</v>
      </c>
      <c r="C15" s="141">
        <f>SUM(C16+C17)</f>
        <v>9.45</v>
      </c>
    </row>
    <row r="16" spans="1:3" ht="15">
      <c r="A16" s="143">
        <v>3.2</v>
      </c>
      <c r="B16" s="107" t="s">
        <v>13</v>
      </c>
      <c r="C16" s="107">
        <v>4.52</v>
      </c>
    </row>
    <row r="17" spans="1:3" ht="15">
      <c r="A17" s="143">
        <v>3.3</v>
      </c>
      <c r="B17" s="107" t="s">
        <v>379</v>
      </c>
      <c r="C17" s="107">
        <v>4.93</v>
      </c>
    </row>
    <row r="18" spans="1:3" ht="36" customHeight="1">
      <c r="A18" s="145" t="s">
        <v>25</v>
      </c>
      <c r="B18" s="9" t="s">
        <v>374</v>
      </c>
      <c r="C18" s="141">
        <f>SUM(C20+C19)</f>
        <v>2.3000000000000003</v>
      </c>
    </row>
    <row r="19" spans="1:3" ht="15">
      <c r="A19" s="143">
        <v>4.3</v>
      </c>
      <c r="B19" s="107" t="s">
        <v>380</v>
      </c>
      <c r="C19" s="107">
        <v>2.18</v>
      </c>
    </row>
    <row r="20" spans="1:3" ht="12.75">
      <c r="A20" s="147">
        <v>4.4</v>
      </c>
      <c r="B20" s="147" t="s">
        <v>381</v>
      </c>
      <c r="C20" s="147">
        <v>0.12</v>
      </c>
    </row>
    <row r="21" spans="1:3" ht="15">
      <c r="A21" s="145" t="s">
        <v>26</v>
      </c>
      <c r="B21" s="9" t="s">
        <v>27</v>
      </c>
      <c r="C21" s="141">
        <v>3.17</v>
      </c>
    </row>
    <row r="22" spans="1:3" ht="15">
      <c r="A22" s="147">
        <v>5.4</v>
      </c>
      <c r="B22" s="107" t="s">
        <v>17</v>
      </c>
      <c r="C22" s="107">
        <v>3.17</v>
      </c>
    </row>
    <row r="23" spans="1:3" ht="15">
      <c r="A23" s="145" t="s">
        <v>28</v>
      </c>
      <c r="B23" s="9" t="s">
        <v>29</v>
      </c>
      <c r="C23" s="141">
        <v>0.3</v>
      </c>
    </row>
    <row r="24" spans="1:3" ht="15">
      <c r="A24" s="146">
        <v>8.4</v>
      </c>
      <c r="B24" s="107" t="s">
        <v>195</v>
      </c>
      <c r="C24" s="107">
        <v>0.08</v>
      </c>
    </row>
    <row r="25" spans="1:3" ht="15">
      <c r="A25" s="146">
        <v>8.5</v>
      </c>
      <c r="B25" s="107" t="s">
        <v>382</v>
      </c>
      <c r="C25" s="107">
        <v>0.22</v>
      </c>
    </row>
    <row r="26" spans="1:3" ht="30">
      <c r="A26" s="9" t="s">
        <v>30</v>
      </c>
      <c r="B26" s="9"/>
      <c r="C26" s="142">
        <f>SUM(C3+C9+C15+C18+C21+C23)</f>
        <v>443.47</v>
      </c>
    </row>
    <row r="27" spans="1:3" ht="15">
      <c r="A27" s="110" t="s">
        <v>384</v>
      </c>
      <c r="B27" s="110"/>
      <c r="C27" s="107" t="s">
        <v>18</v>
      </c>
    </row>
    <row r="28" spans="1:3" ht="15">
      <c r="A28" s="140" t="s">
        <v>19</v>
      </c>
      <c r="B28" s="141" t="s">
        <v>20</v>
      </c>
      <c r="C28" s="142">
        <f>SUM(C29+C30+C33)</f>
        <v>212.19</v>
      </c>
    </row>
    <row r="29" spans="1:3" ht="15">
      <c r="A29" s="143">
        <v>1.1</v>
      </c>
      <c r="B29" s="107" t="s">
        <v>3</v>
      </c>
      <c r="C29" s="144">
        <v>142.06</v>
      </c>
    </row>
    <row r="30" spans="1:3" ht="15">
      <c r="A30" s="143">
        <v>1.2</v>
      </c>
      <c r="B30" s="107" t="s">
        <v>4</v>
      </c>
      <c r="C30" s="144">
        <v>9.3</v>
      </c>
    </row>
    <row r="31" spans="1:3" ht="15">
      <c r="A31" s="143" t="s">
        <v>1</v>
      </c>
      <c r="B31" s="107" t="s">
        <v>31</v>
      </c>
      <c r="C31" s="144">
        <v>5.8</v>
      </c>
    </row>
    <row r="32" spans="1:3" ht="15">
      <c r="A32" s="143" t="s">
        <v>2</v>
      </c>
      <c r="B32" s="107" t="s">
        <v>368</v>
      </c>
      <c r="C32" s="144">
        <v>3.5</v>
      </c>
    </row>
    <row r="33" spans="1:3" ht="15">
      <c r="A33" s="143">
        <v>1.5</v>
      </c>
      <c r="B33" s="107" t="s">
        <v>14</v>
      </c>
      <c r="C33" s="144">
        <v>60.83</v>
      </c>
    </row>
    <row r="34" spans="1:3" ht="15">
      <c r="A34" s="140">
        <v>2</v>
      </c>
      <c r="B34" s="141" t="s">
        <v>22</v>
      </c>
      <c r="C34" s="142">
        <f>SUM(C35+C37+C38+C39)</f>
        <v>140.35</v>
      </c>
    </row>
    <row r="35" spans="1:3" ht="15">
      <c r="A35" s="143">
        <v>2.1</v>
      </c>
      <c r="B35" s="107" t="s">
        <v>10</v>
      </c>
      <c r="C35" s="144">
        <v>104.28</v>
      </c>
    </row>
    <row r="36" spans="1:3" ht="15">
      <c r="A36" s="143" t="s">
        <v>0</v>
      </c>
      <c r="B36" s="147" t="s">
        <v>371</v>
      </c>
      <c r="C36" s="54">
        <v>104.28</v>
      </c>
    </row>
    <row r="37" spans="1:3" ht="15">
      <c r="A37" s="147">
        <v>2.2</v>
      </c>
      <c r="B37" s="107" t="s">
        <v>11</v>
      </c>
      <c r="C37" s="144">
        <v>5.18</v>
      </c>
    </row>
    <row r="38" spans="1:3" ht="15">
      <c r="A38" s="147">
        <v>2.4</v>
      </c>
      <c r="B38" s="107" t="s">
        <v>16</v>
      </c>
      <c r="C38" s="144">
        <v>29.41</v>
      </c>
    </row>
    <row r="39" spans="1:3" ht="15">
      <c r="A39" s="143">
        <v>2.5</v>
      </c>
      <c r="B39" s="107" t="s">
        <v>5</v>
      </c>
      <c r="C39" s="144">
        <v>1.48</v>
      </c>
    </row>
    <row r="40" spans="1:3" ht="15">
      <c r="A40" s="145" t="s">
        <v>23</v>
      </c>
      <c r="B40" s="9" t="s">
        <v>24</v>
      </c>
      <c r="C40" s="141">
        <f>SUM(C41+C42)</f>
        <v>7.779999999999999</v>
      </c>
    </row>
    <row r="41" spans="1:3" ht="12.75">
      <c r="A41" s="147">
        <v>3.1</v>
      </c>
      <c r="B41" s="147" t="s">
        <v>385</v>
      </c>
      <c r="C41" s="147">
        <v>0.68</v>
      </c>
    </row>
    <row r="42" spans="1:3" ht="15">
      <c r="A42" s="143">
        <v>3.2</v>
      </c>
      <c r="B42" s="107" t="s">
        <v>13</v>
      </c>
      <c r="C42" s="107">
        <v>7.1</v>
      </c>
    </row>
    <row r="43" spans="1:3" ht="30">
      <c r="A43" s="145" t="s">
        <v>25</v>
      </c>
      <c r="B43" s="9" t="s">
        <v>374</v>
      </c>
      <c r="C43" s="141">
        <f>SUM(C46+C45+C44)</f>
        <v>3.63</v>
      </c>
    </row>
    <row r="44" spans="1:3" ht="15">
      <c r="A44" s="148">
        <v>4.1</v>
      </c>
      <c r="B44" s="108" t="s">
        <v>178</v>
      </c>
      <c r="C44" s="107">
        <v>0.04</v>
      </c>
    </row>
    <row r="45" spans="1:3" ht="15">
      <c r="A45" s="143">
        <v>4.3</v>
      </c>
      <c r="B45" s="107" t="s">
        <v>8</v>
      </c>
      <c r="C45" s="107">
        <v>3.56</v>
      </c>
    </row>
    <row r="46" spans="1:3" ht="15">
      <c r="A46" s="143">
        <v>4.4</v>
      </c>
      <c r="B46" s="107" t="s">
        <v>381</v>
      </c>
      <c r="C46" s="107">
        <v>0.03</v>
      </c>
    </row>
    <row r="47" spans="1:3" ht="15">
      <c r="A47" s="145" t="s">
        <v>26</v>
      </c>
      <c r="B47" s="9" t="s">
        <v>27</v>
      </c>
      <c r="C47" s="141">
        <f>SUM(C48)</f>
        <v>2.44</v>
      </c>
    </row>
    <row r="48" spans="1:3" ht="15">
      <c r="A48" s="147">
        <v>5.4</v>
      </c>
      <c r="B48" s="107" t="s">
        <v>17</v>
      </c>
      <c r="C48" s="107">
        <v>2.44</v>
      </c>
    </row>
    <row r="49" spans="1:3" ht="15">
      <c r="A49" s="145">
        <v>6</v>
      </c>
      <c r="B49" s="141" t="s">
        <v>386</v>
      </c>
      <c r="C49" s="141">
        <v>12.07</v>
      </c>
    </row>
    <row r="50" spans="1:3" ht="15">
      <c r="A50" s="145" t="s">
        <v>28</v>
      </c>
      <c r="B50" s="9" t="s">
        <v>29</v>
      </c>
      <c r="C50" s="141">
        <v>4.58</v>
      </c>
    </row>
    <row r="51" spans="1:3" ht="15">
      <c r="A51" s="147">
        <v>8.5</v>
      </c>
      <c r="B51" s="107" t="s">
        <v>377</v>
      </c>
      <c r="C51" s="107">
        <v>4.58</v>
      </c>
    </row>
    <row r="52" spans="1:3" ht="30">
      <c r="A52" s="9" t="s">
        <v>30</v>
      </c>
      <c r="B52" s="9"/>
      <c r="C52" s="142">
        <f>SUM(C28+C34+C40+C43+C47+C49+C50)</f>
        <v>383.0399999999999</v>
      </c>
    </row>
    <row r="54" spans="1:3" ht="15">
      <c r="A54" s="110" t="s">
        <v>387</v>
      </c>
      <c r="B54" s="110"/>
      <c r="C54" s="107" t="s">
        <v>18</v>
      </c>
    </row>
    <row r="55" spans="1:3" ht="15">
      <c r="A55" s="149" t="s">
        <v>19</v>
      </c>
      <c r="B55" s="150" t="s">
        <v>20</v>
      </c>
      <c r="C55" s="151">
        <f>SUM(C56+C57+C60)</f>
        <v>889.8700000000001</v>
      </c>
    </row>
    <row r="56" spans="1:3" ht="15">
      <c r="A56" s="152">
        <v>1.1</v>
      </c>
      <c r="B56" s="153" t="s">
        <v>3</v>
      </c>
      <c r="C56" s="144">
        <v>532.71</v>
      </c>
    </row>
    <row r="57" spans="1:3" ht="15">
      <c r="A57" s="152">
        <v>1.2</v>
      </c>
      <c r="B57" s="153" t="s">
        <v>4</v>
      </c>
      <c r="C57" s="144">
        <v>57.61</v>
      </c>
    </row>
    <row r="58" spans="1:3" ht="15">
      <c r="A58" s="154" t="s">
        <v>1</v>
      </c>
      <c r="B58" s="153" t="s">
        <v>31</v>
      </c>
      <c r="C58" s="144">
        <v>11.9</v>
      </c>
    </row>
    <row r="59" spans="1:3" ht="15">
      <c r="A59" s="154" t="s">
        <v>2</v>
      </c>
      <c r="B59" s="153" t="s">
        <v>368</v>
      </c>
      <c r="C59" s="144">
        <v>45.71</v>
      </c>
    </row>
    <row r="60" spans="1:3" ht="15">
      <c r="A60" s="152">
        <v>1.5</v>
      </c>
      <c r="B60" s="153" t="s">
        <v>14</v>
      </c>
      <c r="C60" s="144">
        <v>299.55</v>
      </c>
    </row>
    <row r="61" spans="1:3" ht="15">
      <c r="A61" s="149"/>
      <c r="B61" s="150" t="s">
        <v>22</v>
      </c>
      <c r="C61" s="151">
        <f>SUM(C62+C64+C66+C65+C67)</f>
        <v>137.04</v>
      </c>
    </row>
    <row r="62" spans="1:3" ht="15">
      <c r="A62" s="152">
        <v>2.1</v>
      </c>
      <c r="B62" s="153" t="s">
        <v>10</v>
      </c>
      <c r="C62" s="144">
        <v>102.11</v>
      </c>
    </row>
    <row r="63" spans="1:3" ht="15">
      <c r="A63" s="154" t="s">
        <v>0</v>
      </c>
      <c r="B63" s="155" t="s">
        <v>371</v>
      </c>
      <c r="C63" s="54">
        <v>102.11</v>
      </c>
    </row>
    <row r="64" spans="1:3" ht="15">
      <c r="A64" s="156">
        <v>2.2</v>
      </c>
      <c r="B64" s="153" t="s">
        <v>11</v>
      </c>
      <c r="C64" s="144">
        <v>6.08</v>
      </c>
    </row>
    <row r="65" spans="1:3" ht="15">
      <c r="A65" s="156">
        <v>2.3</v>
      </c>
      <c r="B65" s="153" t="s">
        <v>372</v>
      </c>
      <c r="C65" s="144">
        <v>0.05</v>
      </c>
    </row>
    <row r="66" spans="1:3" ht="15">
      <c r="A66" s="156">
        <v>2.4</v>
      </c>
      <c r="B66" s="153" t="s">
        <v>16</v>
      </c>
      <c r="C66" s="144">
        <v>18.5</v>
      </c>
    </row>
    <row r="67" spans="1:3" ht="15">
      <c r="A67" s="152">
        <v>2.5</v>
      </c>
      <c r="B67" s="153" t="s">
        <v>5</v>
      </c>
      <c r="C67" s="144">
        <v>10.3</v>
      </c>
    </row>
    <row r="68" spans="1:3" ht="15">
      <c r="A68" s="157" t="s">
        <v>23</v>
      </c>
      <c r="B68" s="10" t="s">
        <v>24</v>
      </c>
      <c r="C68" s="158">
        <f>SUM(C69+C70+C71)</f>
        <v>30.369999999999997</v>
      </c>
    </row>
    <row r="69" spans="1:3" ht="12.75">
      <c r="A69" s="156">
        <v>3.1</v>
      </c>
      <c r="B69" s="155" t="s">
        <v>385</v>
      </c>
      <c r="C69" s="147">
        <v>1.3</v>
      </c>
    </row>
    <row r="70" spans="1:3" ht="15">
      <c r="A70" s="152">
        <v>3.2</v>
      </c>
      <c r="B70" s="153" t="s">
        <v>13</v>
      </c>
      <c r="C70" s="107">
        <v>13.12</v>
      </c>
    </row>
    <row r="71" spans="1:3" ht="15">
      <c r="A71" s="152">
        <v>3.4</v>
      </c>
      <c r="B71" s="153" t="s">
        <v>373</v>
      </c>
      <c r="C71" s="107">
        <v>15.95</v>
      </c>
    </row>
    <row r="72" spans="1:3" ht="30">
      <c r="A72" s="157" t="s">
        <v>25</v>
      </c>
      <c r="B72" s="10" t="s">
        <v>374</v>
      </c>
      <c r="C72" s="158">
        <v>3.76</v>
      </c>
    </row>
    <row r="73" spans="1:3" ht="15">
      <c r="A73" s="152">
        <v>4.3</v>
      </c>
      <c r="B73" s="153" t="s">
        <v>8</v>
      </c>
      <c r="C73" s="107">
        <v>3.76</v>
      </c>
    </row>
    <row r="74" spans="1:3" ht="15">
      <c r="A74" s="157" t="s">
        <v>26</v>
      </c>
      <c r="B74" s="10" t="s">
        <v>27</v>
      </c>
      <c r="C74" s="158">
        <f>SUM(C75)</f>
        <v>11.25</v>
      </c>
    </row>
    <row r="75" spans="1:3" ht="15">
      <c r="A75" s="156">
        <v>5.4</v>
      </c>
      <c r="B75" s="153" t="s">
        <v>17</v>
      </c>
      <c r="C75" s="107">
        <v>11.25</v>
      </c>
    </row>
    <row r="76" spans="1:3" ht="15">
      <c r="A76" s="157" t="s">
        <v>28</v>
      </c>
      <c r="B76" s="10" t="s">
        <v>29</v>
      </c>
      <c r="C76" s="158">
        <f>SUM(C77+C79+C78)</f>
        <v>3.73</v>
      </c>
    </row>
    <row r="77" spans="1:3" ht="15">
      <c r="A77" s="152">
        <v>8.3</v>
      </c>
      <c r="B77" s="153" t="s">
        <v>194</v>
      </c>
      <c r="C77" s="107">
        <v>1.21</v>
      </c>
    </row>
    <row r="78" spans="1:3" ht="15">
      <c r="A78" s="159">
        <v>8.4</v>
      </c>
      <c r="B78" s="153" t="s">
        <v>195</v>
      </c>
      <c r="C78" s="107">
        <v>2.48</v>
      </c>
    </row>
    <row r="79" spans="1:3" ht="15">
      <c r="A79" s="156">
        <v>8.5</v>
      </c>
      <c r="B79" s="153" t="s">
        <v>377</v>
      </c>
      <c r="C79" s="107">
        <v>0.04</v>
      </c>
    </row>
    <row r="80" spans="1:3" ht="30">
      <c r="A80" s="160" t="s">
        <v>30</v>
      </c>
      <c r="B80" s="160"/>
      <c r="C80" s="151">
        <f>SUM(C55+C61+C68+C72+C74++C76)</f>
        <v>1076.02</v>
      </c>
    </row>
    <row r="82" spans="1:3" ht="15">
      <c r="A82" s="111" t="s">
        <v>388</v>
      </c>
      <c r="B82" s="111"/>
      <c r="C82" s="108" t="s">
        <v>18</v>
      </c>
    </row>
    <row r="83" spans="1:3" ht="15">
      <c r="A83" s="157" t="s">
        <v>19</v>
      </c>
      <c r="B83" s="10" t="s">
        <v>20</v>
      </c>
      <c r="C83" s="161">
        <f>SUM(C84+C85+C88)</f>
        <v>661.9399999999999</v>
      </c>
    </row>
    <row r="84" spans="1:3" ht="15">
      <c r="A84" s="162">
        <v>1.1</v>
      </c>
      <c r="B84" s="6" t="s">
        <v>3</v>
      </c>
      <c r="C84" s="16">
        <v>293.15</v>
      </c>
    </row>
    <row r="85" spans="1:3" ht="15">
      <c r="A85" s="162">
        <v>1.2</v>
      </c>
      <c r="B85" s="6" t="s">
        <v>4</v>
      </c>
      <c r="C85" s="16">
        <v>133.12</v>
      </c>
    </row>
    <row r="86" spans="1:3" ht="15">
      <c r="A86" s="163" t="s">
        <v>1</v>
      </c>
      <c r="B86" s="6" t="s">
        <v>31</v>
      </c>
      <c r="C86" s="16">
        <v>0.02</v>
      </c>
    </row>
    <row r="87" spans="1:3" ht="15">
      <c r="A87" s="163" t="s">
        <v>2</v>
      </c>
      <c r="B87" s="6" t="s">
        <v>368</v>
      </c>
      <c r="C87" s="16">
        <v>133.1</v>
      </c>
    </row>
    <row r="88" spans="1:3" ht="15">
      <c r="A88" s="162">
        <v>1.5</v>
      </c>
      <c r="B88" s="6" t="s">
        <v>14</v>
      </c>
      <c r="C88" s="16">
        <v>235.67</v>
      </c>
    </row>
    <row r="89" spans="1:3" ht="15">
      <c r="A89" s="157"/>
      <c r="B89" s="10" t="s">
        <v>22</v>
      </c>
      <c r="C89" s="161">
        <f>SUM(C90+C93+C95+C94+C96)</f>
        <v>138.94000000000003</v>
      </c>
    </row>
    <row r="90" spans="1:3" ht="15">
      <c r="A90" s="162">
        <v>2.1</v>
      </c>
      <c r="B90" s="6" t="s">
        <v>10</v>
      </c>
      <c r="C90" s="16">
        <v>97.92</v>
      </c>
    </row>
    <row r="91" spans="1:3" ht="15">
      <c r="A91" s="163" t="s">
        <v>0</v>
      </c>
      <c r="B91" s="164" t="s">
        <v>371</v>
      </c>
      <c r="C91" s="165">
        <v>91.02</v>
      </c>
    </row>
    <row r="92" spans="1:3" ht="15">
      <c r="A92" s="163" t="s">
        <v>370</v>
      </c>
      <c r="B92" s="164" t="s">
        <v>369</v>
      </c>
      <c r="C92" s="165">
        <v>5.07</v>
      </c>
    </row>
    <row r="93" spans="1:3" ht="15">
      <c r="A93" s="166">
        <v>2.2</v>
      </c>
      <c r="B93" s="6" t="s">
        <v>11</v>
      </c>
      <c r="C93" s="16">
        <v>6.32</v>
      </c>
    </row>
    <row r="94" spans="1:3" ht="15">
      <c r="A94" s="166">
        <v>2.3</v>
      </c>
      <c r="B94" s="6" t="s">
        <v>372</v>
      </c>
      <c r="C94" s="16">
        <v>3.2</v>
      </c>
    </row>
    <row r="95" spans="1:3" ht="15">
      <c r="A95" s="166">
        <v>2.4</v>
      </c>
      <c r="B95" s="6" t="s">
        <v>16</v>
      </c>
      <c r="C95" s="16">
        <v>19.51</v>
      </c>
    </row>
    <row r="96" spans="1:3" ht="15">
      <c r="A96" s="162">
        <v>2.5</v>
      </c>
      <c r="B96" s="6" t="s">
        <v>5</v>
      </c>
      <c r="C96" s="16">
        <v>11.99</v>
      </c>
    </row>
    <row r="97" spans="1:3" ht="15">
      <c r="A97" s="157" t="s">
        <v>23</v>
      </c>
      <c r="B97" s="10" t="s">
        <v>24</v>
      </c>
      <c r="C97" s="167">
        <f>SUM(C98+C99+C100)</f>
        <v>57.6</v>
      </c>
    </row>
    <row r="98" spans="1:3" ht="12.75">
      <c r="A98" s="166">
        <v>3.1</v>
      </c>
      <c r="B98" s="164" t="s">
        <v>385</v>
      </c>
      <c r="C98" s="165">
        <v>27.07</v>
      </c>
    </row>
    <row r="99" spans="1:3" ht="15">
      <c r="A99" s="162">
        <v>3.2</v>
      </c>
      <c r="B99" s="6" t="s">
        <v>13</v>
      </c>
      <c r="C99" s="108">
        <v>1.73</v>
      </c>
    </row>
    <row r="100" spans="1:3" ht="15">
      <c r="A100" s="162">
        <v>3.4</v>
      </c>
      <c r="B100" s="6" t="s">
        <v>373</v>
      </c>
      <c r="C100" s="108">
        <v>28.8</v>
      </c>
    </row>
    <row r="101" spans="1:3" ht="30">
      <c r="A101" s="157" t="s">
        <v>25</v>
      </c>
      <c r="B101" s="10" t="s">
        <v>374</v>
      </c>
      <c r="C101" s="167">
        <f>SUM(C102+C103+C104+C105)</f>
        <v>7.739999999999999</v>
      </c>
    </row>
    <row r="102" spans="1:3" ht="12.75">
      <c r="A102" s="166">
        <v>4.1</v>
      </c>
      <c r="B102" s="164" t="s">
        <v>178</v>
      </c>
      <c r="C102" s="165">
        <v>4.52</v>
      </c>
    </row>
    <row r="103" spans="1:3" ht="15">
      <c r="A103" s="162">
        <v>4.2</v>
      </c>
      <c r="B103" s="6" t="s">
        <v>179</v>
      </c>
      <c r="C103" s="108">
        <v>0.22</v>
      </c>
    </row>
    <row r="104" spans="1:3" ht="15">
      <c r="A104" s="162">
        <v>4.3</v>
      </c>
      <c r="B104" s="6" t="s">
        <v>380</v>
      </c>
      <c r="C104" s="108">
        <v>2.71</v>
      </c>
    </row>
    <row r="105" spans="1:3" ht="15">
      <c r="A105" s="162">
        <v>4.4</v>
      </c>
      <c r="B105" s="6" t="s">
        <v>381</v>
      </c>
      <c r="C105" s="108">
        <v>0.29</v>
      </c>
    </row>
    <row r="106" spans="1:3" ht="15">
      <c r="A106" s="157" t="s">
        <v>26</v>
      </c>
      <c r="B106" s="10" t="s">
        <v>27</v>
      </c>
      <c r="C106" s="167">
        <f>SUM(C107)</f>
        <v>4.78</v>
      </c>
    </row>
    <row r="107" spans="1:3" ht="15">
      <c r="A107" s="166">
        <v>5.4</v>
      </c>
      <c r="B107" s="6" t="s">
        <v>17</v>
      </c>
      <c r="C107" s="108">
        <v>4.78</v>
      </c>
    </row>
    <row r="108" spans="1:3" ht="15">
      <c r="A108" s="168">
        <v>6</v>
      </c>
      <c r="B108" s="10" t="s">
        <v>386</v>
      </c>
      <c r="C108" s="167">
        <v>68.67</v>
      </c>
    </row>
    <row r="109" spans="1:3" ht="15">
      <c r="A109" s="157" t="s">
        <v>28</v>
      </c>
      <c r="B109" s="10" t="s">
        <v>29</v>
      </c>
      <c r="C109" s="167">
        <f>SUM(C111+C110)</f>
        <v>2.5999999999999996</v>
      </c>
    </row>
    <row r="110" spans="1:3" ht="15">
      <c r="A110" s="162">
        <v>8.4</v>
      </c>
      <c r="B110" s="6" t="s">
        <v>195</v>
      </c>
      <c r="C110" s="108">
        <v>2.55</v>
      </c>
    </row>
    <row r="111" spans="1:3" ht="15">
      <c r="A111" s="166">
        <v>8.5</v>
      </c>
      <c r="B111" s="6" t="s">
        <v>377</v>
      </c>
      <c r="C111" s="108">
        <v>0.05</v>
      </c>
    </row>
    <row r="112" spans="1:3" ht="30">
      <c r="A112" s="160" t="s">
        <v>30</v>
      </c>
      <c r="B112" s="160"/>
      <c r="C112" s="161">
        <f>SUM(C83+C89+C97+C101+C106+C108+C109)</f>
        <v>942.27</v>
      </c>
    </row>
    <row r="114" ht="9" customHeight="1"/>
    <row r="115" spans="1:3" ht="15">
      <c r="A115" s="111" t="s">
        <v>389</v>
      </c>
      <c r="B115" s="111"/>
      <c r="C115" s="108" t="s">
        <v>18</v>
      </c>
    </row>
    <row r="116" spans="1:3" ht="15">
      <c r="A116" s="157" t="s">
        <v>19</v>
      </c>
      <c r="B116" s="10" t="s">
        <v>20</v>
      </c>
      <c r="C116" s="161">
        <f>SUM(C117+C118+C122+C121)</f>
        <v>441.48</v>
      </c>
    </row>
    <row r="117" spans="1:3" ht="15">
      <c r="A117" s="162">
        <v>1.1</v>
      </c>
      <c r="B117" s="6" t="s">
        <v>3</v>
      </c>
      <c r="C117" s="16">
        <v>196.58</v>
      </c>
    </row>
    <row r="118" spans="1:3" ht="15">
      <c r="A118" s="162">
        <v>1.2</v>
      </c>
      <c r="B118" s="6" t="s">
        <v>4</v>
      </c>
      <c r="C118" s="16">
        <v>149.76</v>
      </c>
    </row>
    <row r="119" spans="1:3" ht="15">
      <c r="A119" s="163" t="s">
        <v>1</v>
      </c>
      <c r="B119" s="6" t="s">
        <v>31</v>
      </c>
      <c r="C119" s="16">
        <v>53.98</v>
      </c>
    </row>
    <row r="120" spans="1:3" ht="15">
      <c r="A120" s="163" t="s">
        <v>2</v>
      </c>
      <c r="B120" s="6" t="s">
        <v>368</v>
      </c>
      <c r="C120" s="16">
        <v>95.78</v>
      </c>
    </row>
    <row r="121" spans="1:3" ht="15">
      <c r="A121" s="162">
        <v>1.4</v>
      </c>
      <c r="B121" s="6" t="s">
        <v>367</v>
      </c>
      <c r="C121" s="16">
        <v>51.12</v>
      </c>
    </row>
    <row r="122" spans="1:3" ht="15">
      <c r="A122" s="162">
        <v>1.5</v>
      </c>
      <c r="B122" s="6" t="s">
        <v>14</v>
      </c>
      <c r="C122" s="16">
        <v>44.02</v>
      </c>
    </row>
    <row r="123" spans="1:3" ht="15">
      <c r="A123" s="157"/>
      <c r="B123" s="10" t="s">
        <v>22</v>
      </c>
      <c r="C123" s="161">
        <f>SUM(C124+C126+C127+C128)</f>
        <v>152.97</v>
      </c>
    </row>
    <row r="124" spans="1:3" ht="15">
      <c r="A124" s="162">
        <v>2.1</v>
      </c>
      <c r="B124" s="6" t="s">
        <v>10</v>
      </c>
      <c r="C124" s="16">
        <v>106.31</v>
      </c>
    </row>
    <row r="125" spans="1:3" ht="15">
      <c r="A125" s="163" t="s">
        <v>0</v>
      </c>
      <c r="B125" s="164" t="s">
        <v>371</v>
      </c>
      <c r="C125" s="165">
        <v>106.31</v>
      </c>
    </row>
    <row r="126" spans="1:3" ht="15">
      <c r="A126" s="166">
        <v>2.2</v>
      </c>
      <c r="B126" s="6" t="s">
        <v>11</v>
      </c>
      <c r="C126" s="16">
        <v>4.85</v>
      </c>
    </row>
    <row r="127" spans="1:3" ht="15">
      <c r="A127" s="166">
        <v>2.4</v>
      </c>
      <c r="B127" s="6" t="s">
        <v>16</v>
      </c>
      <c r="C127" s="16">
        <v>27.85</v>
      </c>
    </row>
    <row r="128" spans="1:3" ht="15">
      <c r="A128" s="162">
        <v>2.5</v>
      </c>
      <c r="B128" s="6" t="s">
        <v>5</v>
      </c>
      <c r="C128" s="16">
        <v>13.96</v>
      </c>
    </row>
    <row r="129" spans="1:3" ht="15">
      <c r="A129" s="157" t="s">
        <v>23</v>
      </c>
      <c r="B129" s="10" t="s">
        <v>24</v>
      </c>
      <c r="C129" s="167">
        <f>SUM(C130+C131+C132)</f>
        <v>20.99</v>
      </c>
    </row>
    <row r="130" spans="1:3" ht="12.75">
      <c r="A130" s="166">
        <v>3.1</v>
      </c>
      <c r="B130" s="164" t="s">
        <v>385</v>
      </c>
      <c r="C130" s="165">
        <v>6.1</v>
      </c>
    </row>
    <row r="131" spans="1:3" ht="15">
      <c r="A131" s="162">
        <v>3.2</v>
      </c>
      <c r="B131" s="6" t="s">
        <v>13</v>
      </c>
      <c r="C131" s="108">
        <v>14.35</v>
      </c>
    </row>
    <row r="132" spans="1:3" ht="15">
      <c r="A132" s="162">
        <v>3.3</v>
      </c>
      <c r="B132" s="6" t="s">
        <v>379</v>
      </c>
      <c r="C132" s="108">
        <v>0.54</v>
      </c>
    </row>
    <row r="133" spans="1:3" ht="30">
      <c r="A133" s="157" t="s">
        <v>25</v>
      </c>
      <c r="B133" s="10" t="s">
        <v>374</v>
      </c>
      <c r="C133" s="167">
        <f>SUM(C134+C135+C136)</f>
        <v>14.09</v>
      </c>
    </row>
    <row r="134" spans="1:3" ht="12.75">
      <c r="A134" s="166">
        <v>4.1</v>
      </c>
      <c r="B134" s="164" t="s">
        <v>178</v>
      </c>
      <c r="C134" s="165">
        <v>0.25</v>
      </c>
    </row>
    <row r="135" spans="1:3" ht="15">
      <c r="A135" s="162">
        <v>4.3</v>
      </c>
      <c r="B135" s="6" t="s">
        <v>380</v>
      </c>
      <c r="C135" s="108">
        <v>13.64</v>
      </c>
    </row>
    <row r="136" spans="1:3" ht="15">
      <c r="A136" s="162">
        <v>4.4</v>
      </c>
      <c r="B136" s="6" t="s">
        <v>381</v>
      </c>
      <c r="C136" s="108">
        <v>0.2</v>
      </c>
    </row>
    <row r="137" spans="1:3" ht="15">
      <c r="A137" s="157" t="s">
        <v>26</v>
      </c>
      <c r="B137" s="10" t="s">
        <v>27</v>
      </c>
      <c r="C137" s="167">
        <f>SUM(C138)</f>
        <v>2.12</v>
      </c>
    </row>
    <row r="138" spans="1:3" ht="15">
      <c r="A138" s="166">
        <v>5.4</v>
      </c>
      <c r="B138" s="6" t="s">
        <v>17</v>
      </c>
      <c r="C138" s="108">
        <v>2.12</v>
      </c>
    </row>
    <row r="139" spans="1:3" ht="15">
      <c r="A139" s="157" t="s">
        <v>28</v>
      </c>
      <c r="B139" s="10" t="s">
        <v>29</v>
      </c>
      <c r="C139" s="167">
        <f>SUM(C141+C140)</f>
        <v>1.73</v>
      </c>
    </row>
    <row r="140" spans="1:3" ht="15">
      <c r="A140" s="162">
        <v>8.4</v>
      </c>
      <c r="B140" s="6" t="s">
        <v>195</v>
      </c>
      <c r="C140" s="108">
        <v>1.46</v>
      </c>
    </row>
    <row r="141" spans="1:3" ht="15">
      <c r="A141" s="166">
        <v>8.5</v>
      </c>
      <c r="B141" s="6" t="s">
        <v>377</v>
      </c>
      <c r="C141" s="108">
        <v>0.27</v>
      </c>
    </row>
    <row r="142" spans="1:3" ht="22.5">
      <c r="A142" s="170" t="s">
        <v>30</v>
      </c>
      <c r="B142" s="160"/>
      <c r="C142" s="161">
        <f>SUM(C139+C137+C133+C129+C123+C116)</f>
        <v>633.38</v>
      </c>
    </row>
    <row r="143" ht="11.25" customHeight="1"/>
    <row r="144" ht="12.75" hidden="1"/>
    <row r="145" spans="1:3" ht="15">
      <c r="A145" s="111" t="s">
        <v>390</v>
      </c>
      <c r="B145" s="111"/>
      <c r="C145" s="108" t="s">
        <v>18</v>
      </c>
    </row>
    <row r="146" spans="1:3" ht="15">
      <c r="A146" s="157" t="s">
        <v>19</v>
      </c>
      <c r="B146" s="10" t="s">
        <v>20</v>
      </c>
      <c r="C146" s="161">
        <f>SUM(C147+C148+C152+C151)</f>
        <v>1134.4699999999998</v>
      </c>
    </row>
    <row r="147" spans="1:3" ht="15">
      <c r="A147" s="162">
        <v>1.1</v>
      </c>
      <c r="B147" s="6" t="s">
        <v>3</v>
      </c>
      <c r="C147" s="16">
        <v>610.18</v>
      </c>
    </row>
    <row r="148" spans="1:3" ht="15">
      <c r="A148" s="162">
        <v>1.2</v>
      </c>
      <c r="B148" s="6" t="s">
        <v>4</v>
      </c>
      <c r="C148" s="16">
        <v>42.04</v>
      </c>
    </row>
    <row r="149" spans="1:3" ht="15">
      <c r="A149" s="163" t="s">
        <v>1</v>
      </c>
      <c r="B149" s="6" t="s">
        <v>31</v>
      </c>
      <c r="C149" s="16">
        <v>29.51</v>
      </c>
    </row>
    <row r="150" spans="1:3" ht="15">
      <c r="A150" s="163" t="s">
        <v>2</v>
      </c>
      <c r="B150" s="6" t="s">
        <v>368</v>
      </c>
      <c r="C150" s="16">
        <v>12.53</v>
      </c>
    </row>
    <row r="151" spans="1:3" ht="15">
      <c r="A151" s="162">
        <v>1.4</v>
      </c>
      <c r="B151" s="6" t="s">
        <v>367</v>
      </c>
      <c r="C151" s="16">
        <v>306.5</v>
      </c>
    </row>
    <row r="152" spans="1:3" ht="15">
      <c r="A152" s="162">
        <v>1.5</v>
      </c>
      <c r="B152" s="6" t="s">
        <v>14</v>
      </c>
      <c r="C152" s="16">
        <v>175.75</v>
      </c>
    </row>
    <row r="153" spans="1:3" ht="15">
      <c r="A153" s="157"/>
      <c r="B153" s="10" t="s">
        <v>22</v>
      </c>
      <c r="C153" s="161">
        <f>SUM(C154+C157+C159+C158+C160)</f>
        <v>168.92999999999998</v>
      </c>
    </row>
    <row r="154" spans="1:3" ht="15">
      <c r="A154" s="162">
        <v>2.1</v>
      </c>
      <c r="B154" s="6" t="s">
        <v>10</v>
      </c>
      <c r="C154" s="16">
        <v>132.48</v>
      </c>
    </row>
    <row r="155" spans="1:3" ht="15">
      <c r="A155" s="163" t="s">
        <v>0</v>
      </c>
      <c r="B155" s="164" t="s">
        <v>371</v>
      </c>
      <c r="C155" s="165">
        <v>91.43</v>
      </c>
    </row>
    <row r="156" spans="1:3" ht="15">
      <c r="A156" s="163" t="s">
        <v>370</v>
      </c>
      <c r="B156" s="164" t="s">
        <v>369</v>
      </c>
      <c r="C156" s="165">
        <v>40.2</v>
      </c>
    </row>
    <row r="157" spans="1:3" ht="15">
      <c r="A157" s="166">
        <v>2.2</v>
      </c>
      <c r="B157" s="6" t="s">
        <v>11</v>
      </c>
      <c r="C157" s="16">
        <v>6.96</v>
      </c>
    </row>
    <row r="158" spans="1:3" ht="15">
      <c r="A158" s="166">
        <v>2.3</v>
      </c>
      <c r="B158" s="6" t="s">
        <v>372</v>
      </c>
      <c r="C158" s="16">
        <v>0.19</v>
      </c>
    </row>
    <row r="159" spans="1:3" ht="15">
      <c r="A159" s="166">
        <v>2.4</v>
      </c>
      <c r="B159" s="6" t="s">
        <v>16</v>
      </c>
      <c r="C159" s="16">
        <v>16.57</v>
      </c>
    </row>
    <row r="160" spans="1:3" ht="15">
      <c r="A160" s="162">
        <v>2.5</v>
      </c>
      <c r="B160" s="6" t="s">
        <v>5</v>
      </c>
      <c r="C160" s="16">
        <v>12.73</v>
      </c>
    </row>
    <row r="161" spans="1:3" ht="15">
      <c r="A161" s="157" t="s">
        <v>23</v>
      </c>
      <c r="B161" s="10" t="s">
        <v>24</v>
      </c>
      <c r="C161" s="167">
        <f>SUM(C162+C163+C164+C165)</f>
        <v>41.620000000000005</v>
      </c>
    </row>
    <row r="162" spans="1:3" ht="12.75">
      <c r="A162" s="166">
        <v>3.1</v>
      </c>
      <c r="B162" s="164" t="s">
        <v>385</v>
      </c>
      <c r="C162" s="165">
        <v>7.37</v>
      </c>
    </row>
    <row r="163" spans="1:3" ht="15">
      <c r="A163" s="162">
        <v>3.2</v>
      </c>
      <c r="B163" s="6" t="s">
        <v>13</v>
      </c>
      <c r="C163" s="108">
        <v>16.16</v>
      </c>
    </row>
    <row r="164" spans="1:3" ht="15">
      <c r="A164" s="162">
        <v>3.3</v>
      </c>
      <c r="B164" s="6" t="s">
        <v>379</v>
      </c>
      <c r="C164" s="108">
        <v>0.13</v>
      </c>
    </row>
    <row r="165" spans="1:3" ht="15">
      <c r="A165" s="162">
        <v>3.4</v>
      </c>
      <c r="B165" s="6" t="s">
        <v>373</v>
      </c>
      <c r="C165" s="108">
        <v>17.96</v>
      </c>
    </row>
    <row r="166" spans="1:3" ht="30">
      <c r="A166" s="157" t="s">
        <v>25</v>
      </c>
      <c r="B166" s="10" t="s">
        <v>374</v>
      </c>
      <c r="C166" s="167">
        <f>SUM(C167+C168+C169+C170)</f>
        <v>1.6500000000000001</v>
      </c>
    </row>
    <row r="167" spans="1:3" ht="12.75">
      <c r="A167" s="166">
        <v>4.1</v>
      </c>
      <c r="B167" s="164" t="s">
        <v>178</v>
      </c>
      <c r="C167" s="165">
        <v>0.02</v>
      </c>
    </row>
    <row r="168" spans="1:3" ht="15">
      <c r="A168" s="162">
        <v>4.2</v>
      </c>
      <c r="B168" s="6" t="s">
        <v>179</v>
      </c>
      <c r="C168" s="108">
        <v>0.06</v>
      </c>
    </row>
    <row r="169" spans="1:3" ht="15">
      <c r="A169" s="162">
        <v>4.3</v>
      </c>
      <c r="B169" s="6" t="s">
        <v>380</v>
      </c>
      <c r="C169" s="108">
        <v>1.09</v>
      </c>
    </row>
    <row r="170" spans="1:3" ht="15">
      <c r="A170" s="162">
        <v>4.4</v>
      </c>
      <c r="B170" s="6" t="s">
        <v>381</v>
      </c>
      <c r="C170" s="108">
        <v>0.48</v>
      </c>
    </row>
    <row r="171" spans="1:3" ht="15">
      <c r="A171" s="157" t="s">
        <v>26</v>
      </c>
      <c r="B171" s="10" t="s">
        <v>27</v>
      </c>
      <c r="C171" s="167">
        <f>SUM(C172)</f>
        <v>5.2</v>
      </c>
    </row>
    <row r="172" spans="1:3" ht="15">
      <c r="A172" s="166">
        <v>5.4</v>
      </c>
      <c r="B172" s="6" t="s">
        <v>17</v>
      </c>
      <c r="C172" s="108">
        <v>5.2</v>
      </c>
    </row>
    <row r="173" spans="1:3" ht="15">
      <c r="A173" s="157" t="s">
        <v>28</v>
      </c>
      <c r="B173" s="10" t="s">
        <v>29</v>
      </c>
      <c r="C173" s="167">
        <f>SUM(C174+C176+C175)</f>
        <v>15</v>
      </c>
    </row>
    <row r="174" spans="1:3" ht="15">
      <c r="A174" s="162">
        <v>8.1</v>
      </c>
      <c r="B174" s="6" t="s">
        <v>9</v>
      </c>
      <c r="C174" s="108">
        <v>3.38</v>
      </c>
    </row>
    <row r="175" spans="1:3" ht="15">
      <c r="A175" s="162">
        <v>8.4</v>
      </c>
      <c r="B175" s="6" t="s">
        <v>195</v>
      </c>
      <c r="C175" s="108">
        <v>8.06</v>
      </c>
    </row>
    <row r="176" spans="1:3" ht="15">
      <c r="A176" s="166">
        <v>8.5</v>
      </c>
      <c r="B176" s="6" t="s">
        <v>377</v>
      </c>
      <c r="C176" s="108">
        <v>3.56</v>
      </c>
    </row>
    <row r="177" spans="1:3" ht="30">
      <c r="A177" s="160" t="s">
        <v>30</v>
      </c>
      <c r="B177" s="160"/>
      <c r="C177" s="161">
        <v>1366.88</v>
      </c>
    </row>
    <row r="178" ht="0.75" customHeight="1"/>
    <row r="179" ht="12.75" hidden="1"/>
    <row r="180" spans="1:3" ht="15">
      <c r="A180" s="110" t="s">
        <v>391</v>
      </c>
      <c r="B180" s="110"/>
      <c r="C180" s="107" t="s">
        <v>18</v>
      </c>
    </row>
    <row r="181" spans="1:3" ht="15">
      <c r="A181" s="149" t="s">
        <v>19</v>
      </c>
      <c r="B181" s="150" t="s">
        <v>20</v>
      </c>
      <c r="C181" s="151">
        <f>SUM(C182+C183+C186)</f>
        <v>283.12</v>
      </c>
    </row>
    <row r="182" spans="1:3" ht="15">
      <c r="A182" s="152">
        <v>1.1</v>
      </c>
      <c r="B182" s="153" t="s">
        <v>3</v>
      </c>
      <c r="C182" s="144">
        <v>207.38</v>
      </c>
    </row>
    <row r="183" spans="1:3" ht="15">
      <c r="A183" s="152">
        <v>1.2</v>
      </c>
      <c r="B183" s="153" t="s">
        <v>4</v>
      </c>
      <c r="C183" s="144">
        <v>38.84</v>
      </c>
    </row>
    <row r="184" spans="1:3" ht="15">
      <c r="A184" s="154" t="s">
        <v>1</v>
      </c>
      <c r="B184" s="153" t="s">
        <v>31</v>
      </c>
      <c r="C184" s="144">
        <v>35.12</v>
      </c>
    </row>
    <row r="185" spans="1:3" ht="15">
      <c r="A185" s="154" t="s">
        <v>2</v>
      </c>
      <c r="B185" s="153" t="s">
        <v>368</v>
      </c>
      <c r="C185" s="144">
        <v>3.72</v>
      </c>
    </row>
    <row r="186" spans="1:3" ht="15">
      <c r="A186" s="152">
        <v>1.5</v>
      </c>
      <c r="B186" s="153" t="s">
        <v>14</v>
      </c>
      <c r="C186" s="144">
        <v>36.9</v>
      </c>
    </row>
    <row r="187" spans="1:3" ht="15">
      <c r="A187" s="149"/>
      <c r="B187" s="150" t="s">
        <v>22</v>
      </c>
      <c r="C187" s="151">
        <f>SUM(C188+C190+C191+C192)</f>
        <v>121.99</v>
      </c>
    </row>
    <row r="188" spans="1:3" ht="15">
      <c r="A188" s="152">
        <v>2.1</v>
      </c>
      <c r="B188" s="153" t="s">
        <v>10</v>
      </c>
      <c r="C188" s="144">
        <v>96.14</v>
      </c>
    </row>
    <row r="189" spans="1:3" ht="15">
      <c r="A189" s="154" t="s">
        <v>0</v>
      </c>
      <c r="B189" s="155" t="s">
        <v>371</v>
      </c>
      <c r="C189" s="54">
        <v>96.14</v>
      </c>
    </row>
    <row r="190" spans="1:3" ht="15">
      <c r="A190" s="156">
        <v>2.2</v>
      </c>
      <c r="B190" s="153" t="s">
        <v>11</v>
      </c>
      <c r="C190" s="144">
        <v>1.38</v>
      </c>
    </row>
    <row r="191" spans="1:3" ht="15">
      <c r="A191" s="156">
        <v>2.4</v>
      </c>
      <c r="B191" s="153" t="s">
        <v>16</v>
      </c>
      <c r="C191" s="144">
        <v>18.95</v>
      </c>
    </row>
    <row r="192" spans="1:3" ht="15">
      <c r="A192" s="152">
        <v>2.5</v>
      </c>
      <c r="B192" s="153" t="s">
        <v>5</v>
      </c>
      <c r="C192" s="144">
        <v>5.52</v>
      </c>
    </row>
    <row r="193" spans="1:3" ht="15">
      <c r="A193" s="157" t="s">
        <v>23</v>
      </c>
      <c r="B193" s="10" t="s">
        <v>24</v>
      </c>
      <c r="C193" s="158">
        <f>SUM(C194+C195)</f>
        <v>4.51</v>
      </c>
    </row>
    <row r="194" spans="1:3" ht="15">
      <c r="A194" s="152">
        <v>3.2</v>
      </c>
      <c r="B194" s="153" t="s">
        <v>13</v>
      </c>
      <c r="C194" s="107">
        <v>4.46</v>
      </c>
    </row>
    <row r="195" spans="1:3" ht="15">
      <c r="A195" s="152">
        <v>3.3</v>
      </c>
      <c r="B195" s="153" t="s">
        <v>379</v>
      </c>
      <c r="C195" s="107">
        <v>0.05</v>
      </c>
    </row>
    <row r="196" spans="1:3" ht="30">
      <c r="A196" s="157" t="s">
        <v>25</v>
      </c>
      <c r="B196" s="10" t="s">
        <v>374</v>
      </c>
      <c r="C196" s="158">
        <f>SUM(C197+C198)</f>
        <v>6.51</v>
      </c>
    </row>
    <row r="197" spans="1:3" ht="12.75">
      <c r="A197" s="156">
        <v>4.1</v>
      </c>
      <c r="B197" s="155" t="s">
        <v>178</v>
      </c>
      <c r="C197" s="147">
        <v>0.06</v>
      </c>
    </row>
    <row r="198" spans="1:3" ht="15">
      <c r="A198" s="152">
        <v>4.3</v>
      </c>
      <c r="B198" s="153" t="s">
        <v>380</v>
      </c>
      <c r="C198" s="107">
        <v>6.45</v>
      </c>
    </row>
    <row r="199" spans="1:3" ht="15">
      <c r="A199" s="157" t="s">
        <v>26</v>
      </c>
      <c r="B199" s="10" t="s">
        <v>27</v>
      </c>
      <c r="C199" s="158">
        <f>SUM(C200)</f>
        <v>3.57</v>
      </c>
    </row>
    <row r="200" spans="1:3" ht="15">
      <c r="A200" s="156">
        <v>5.4</v>
      </c>
      <c r="B200" s="153" t="s">
        <v>17</v>
      </c>
      <c r="C200" s="107">
        <v>3.57</v>
      </c>
    </row>
    <row r="201" spans="1:3" ht="15">
      <c r="A201" s="157" t="s">
        <v>28</v>
      </c>
      <c r="B201" s="10" t="s">
        <v>29</v>
      </c>
      <c r="C201" s="158">
        <v>6.99</v>
      </c>
    </row>
    <row r="202" spans="1:3" ht="15">
      <c r="A202" s="159">
        <v>8.4</v>
      </c>
      <c r="B202" s="153" t="s">
        <v>195</v>
      </c>
      <c r="C202" s="107">
        <v>6.99</v>
      </c>
    </row>
    <row r="203" spans="1:3" ht="27.75" customHeight="1">
      <c r="A203" s="160" t="s">
        <v>30</v>
      </c>
      <c r="B203" s="160"/>
      <c r="C203" s="151">
        <f>SUM(C181+C187+C193+C196+C199+C201)</f>
        <v>426.69</v>
      </c>
    </row>
    <row r="204" ht="12.75" hidden="1"/>
    <row r="205" ht="12.75" hidden="1"/>
    <row r="206" ht="12.75" hidden="1"/>
    <row r="207" spans="1:3" ht="15">
      <c r="A207" s="111" t="s">
        <v>395</v>
      </c>
      <c r="B207" s="111"/>
      <c r="C207" s="108" t="s">
        <v>18</v>
      </c>
    </row>
    <row r="208" spans="1:3" ht="15">
      <c r="A208" s="157" t="s">
        <v>19</v>
      </c>
      <c r="B208" s="10" t="s">
        <v>20</v>
      </c>
      <c r="C208" s="161">
        <f>SUM(C209+C210+C213)</f>
        <v>317.32</v>
      </c>
    </row>
    <row r="209" spans="1:3" ht="15">
      <c r="A209" s="162">
        <v>1.1</v>
      </c>
      <c r="B209" s="6" t="s">
        <v>3</v>
      </c>
      <c r="C209" s="16">
        <v>161.97</v>
      </c>
    </row>
    <row r="210" spans="1:3" ht="15">
      <c r="A210" s="162">
        <v>1.2</v>
      </c>
      <c r="B210" s="6" t="s">
        <v>4</v>
      </c>
      <c r="C210" s="16">
        <v>92.95</v>
      </c>
    </row>
    <row r="211" spans="1:3" ht="15">
      <c r="A211" s="163" t="s">
        <v>1</v>
      </c>
      <c r="B211" s="6" t="s">
        <v>31</v>
      </c>
      <c r="C211" s="16">
        <v>50.98</v>
      </c>
    </row>
    <row r="212" spans="1:3" ht="15">
      <c r="A212" s="163" t="s">
        <v>2</v>
      </c>
      <c r="B212" s="6" t="s">
        <v>368</v>
      </c>
      <c r="C212" s="16">
        <v>41.97</v>
      </c>
    </row>
    <row r="213" spans="1:3" ht="15">
      <c r="A213" s="162">
        <v>1.5</v>
      </c>
      <c r="B213" s="6" t="s">
        <v>14</v>
      </c>
      <c r="C213" s="16">
        <v>62.4</v>
      </c>
    </row>
    <row r="214" spans="1:3" ht="15">
      <c r="A214" s="157"/>
      <c r="B214" s="10" t="s">
        <v>22</v>
      </c>
      <c r="C214" s="161">
        <f>SUM(C215+C217+C219+C218+C220)</f>
        <v>313.8299999999999</v>
      </c>
    </row>
    <row r="215" spans="1:3" ht="15">
      <c r="A215" s="162">
        <v>2.1</v>
      </c>
      <c r="B215" s="6" t="s">
        <v>10</v>
      </c>
      <c r="C215" s="16">
        <v>228.14</v>
      </c>
    </row>
    <row r="216" spans="1:3" ht="15">
      <c r="A216" s="163" t="s">
        <v>0</v>
      </c>
      <c r="B216" s="164" t="s">
        <v>371</v>
      </c>
      <c r="C216" s="165">
        <v>226.92</v>
      </c>
    </row>
    <row r="217" spans="1:3" ht="15">
      <c r="A217" s="166">
        <v>2.2</v>
      </c>
      <c r="B217" s="6" t="s">
        <v>11</v>
      </c>
      <c r="C217" s="16">
        <v>17.07</v>
      </c>
    </row>
    <row r="218" spans="1:3" ht="15">
      <c r="A218" s="166">
        <v>2.3</v>
      </c>
      <c r="B218" s="6" t="s">
        <v>372</v>
      </c>
      <c r="C218" s="16">
        <v>1.2</v>
      </c>
    </row>
    <row r="219" spans="1:3" ht="15">
      <c r="A219" s="166">
        <v>2.4</v>
      </c>
      <c r="B219" s="6" t="s">
        <v>16</v>
      </c>
      <c r="C219" s="16">
        <v>47.15</v>
      </c>
    </row>
    <row r="220" spans="1:3" ht="15">
      <c r="A220" s="162">
        <v>2.5</v>
      </c>
      <c r="B220" s="6" t="s">
        <v>5</v>
      </c>
      <c r="C220" s="16">
        <v>20.27</v>
      </c>
    </row>
    <row r="221" spans="1:3" ht="15">
      <c r="A221" s="157" t="s">
        <v>23</v>
      </c>
      <c r="B221" s="10" t="s">
        <v>24</v>
      </c>
      <c r="C221" s="167">
        <f>SUM(C222+C223+C224)</f>
        <v>40.05</v>
      </c>
    </row>
    <row r="222" spans="1:3" ht="12.75">
      <c r="A222" s="166">
        <v>3.1</v>
      </c>
      <c r="B222" s="164" t="s">
        <v>385</v>
      </c>
      <c r="C222" s="165">
        <v>14.2</v>
      </c>
    </row>
    <row r="223" spans="1:3" ht="15">
      <c r="A223" s="162">
        <v>3.2</v>
      </c>
      <c r="B223" s="6" t="s">
        <v>13</v>
      </c>
      <c r="C223" s="108">
        <v>25.55</v>
      </c>
    </row>
    <row r="224" spans="1:3" ht="15">
      <c r="A224" s="162">
        <v>3.3</v>
      </c>
      <c r="B224" s="6" t="s">
        <v>379</v>
      </c>
      <c r="C224" s="108">
        <v>0.3</v>
      </c>
    </row>
    <row r="225" spans="1:3" ht="30">
      <c r="A225" s="157" t="s">
        <v>25</v>
      </c>
      <c r="B225" s="10" t="s">
        <v>374</v>
      </c>
      <c r="C225" s="167">
        <f>SUM(C226+C227+C228+C229)</f>
        <v>16.01</v>
      </c>
    </row>
    <row r="226" spans="1:3" ht="12.75">
      <c r="A226" s="166">
        <v>4.1</v>
      </c>
      <c r="B226" s="164" t="s">
        <v>178</v>
      </c>
      <c r="C226" s="165">
        <v>0.04</v>
      </c>
    </row>
    <row r="227" spans="1:3" ht="15">
      <c r="A227" s="162">
        <v>4.2</v>
      </c>
      <c r="B227" s="6" t="s">
        <v>179</v>
      </c>
      <c r="C227" s="108">
        <v>0.05</v>
      </c>
    </row>
    <row r="228" spans="1:3" ht="15">
      <c r="A228" s="162">
        <v>4.3</v>
      </c>
      <c r="B228" s="6" t="s">
        <v>380</v>
      </c>
      <c r="C228" s="108">
        <v>15.8</v>
      </c>
    </row>
    <row r="229" spans="1:3" ht="15">
      <c r="A229" s="162">
        <v>4.4</v>
      </c>
      <c r="B229" s="6" t="s">
        <v>381</v>
      </c>
      <c r="C229" s="108">
        <v>0.12</v>
      </c>
    </row>
    <row r="230" spans="1:3" ht="15">
      <c r="A230" s="157" t="s">
        <v>26</v>
      </c>
      <c r="B230" s="10" t="s">
        <v>27</v>
      </c>
      <c r="C230" s="167">
        <f>SUM(C231)</f>
        <v>6.61</v>
      </c>
    </row>
    <row r="231" spans="1:3" ht="15">
      <c r="A231" s="166">
        <v>5.4</v>
      </c>
      <c r="B231" s="6" t="s">
        <v>17</v>
      </c>
      <c r="C231" s="108">
        <v>6.61</v>
      </c>
    </row>
    <row r="232" spans="1:3" ht="15">
      <c r="A232" s="168">
        <v>6</v>
      </c>
      <c r="B232" s="10" t="s">
        <v>392</v>
      </c>
      <c r="C232" s="169">
        <v>19.3</v>
      </c>
    </row>
    <row r="233" spans="1:3" ht="15">
      <c r="A233" s="168">
        <v>7</v>
      </c>
      <c r="B233" s="10" t="s">
        <v>393</v>
      </c>
      <c r="C233" s="167">
        <f>SUM(C234)</f>
        <v>0.19</v>
      </c>
    </row>
    <row r="234" spans="1:3" ht="12.75">
      <c r="A234" s="166">
        <v>7.1</v>
      </c>
      <c r="B234" s="164" t="s">
        <v>394</v>
      </c>
      <c r="C234" s="165">
        <v>0.19</v>
      </c>
    </row>
    <row r="235" spans="1:3" ht="15">
      <c r="A235" s="157" t="s">
        <v>28</v>
      </c>
      <c r="B235" s="10" t="s">
        <v>29</v>
      </c>
      <c r="C235" s="167">
        <f>SUM(C236+C238+C237)</f>
        <v>5.21</v>
      </c>
    </row>
    <row r="236" spans="1:3" ht="15">
      <c r="A236" s="162">
        <v>8.3</v>
      </c>
      <c r="B236" s="6" t="s">
        <v>194</v>
      </c>
      <c r="C236" s="108">
        <v>0.08</v>
      </c>
    </row>
    <row r="237" spans="1:3" ht="15">
      <c r="A237" s="162">
        <v>8.4</v>
      </c>
      <c r="B237" s="6" t="s">
        <v>195</v>
      </c>
      <c r="C237" s="108">
        <v>5.04</v>
      </c>
    </row>
    <row r="238" spans="1:3" ht="15">
      <c r="A238" s="166">
        <v>8.5</v>
      </c>
      <c r="B238" s="6" t="s">
        <v>377</v>
      </c>
      <c r="C238" s="108">
        <v>0.09</v>
      </c>
    </row>
    <row r="239" spans="1:3" ht="30">
      <c r="A239" s="160" t="s">
        <v>30</v>
      </c>
      <c r="B239" s="160"/>
      <c r="C239" s="161">
        <f>SUM(C208+C214+C221+C225+C230+C232+C233+C235)</f>
        <v>718.5199999999999</v>
      </c>
    </row>
  </sheetData>
  <sheetProtection/>
  <mergeCells count="9">
    <mergeCell ref="A180:B180"/>
    <mergeCell ref="A207:B207"/>
    <mergeCell ref="B1:C1"/>
    <mergeCell ref="A2:B2"/>
    <mergeCell ref="A27:B27"/>
    <mergeCell ref="A54:B54"/>
    <mergeCell ref="A82:B82"/>
    <mergeCell ref="A115:B115"/>
    <mergeCell ref="A145:B1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85" zoomScaleNormal="85" zoomScalePageLayoutView="0" workbookViewId="0" topLeftCell="A1">
      <selection activeCell="C37" sqref="A28:C37"/>
    </sheetView>
  </sheetViews>
  <sheetFormatPr defaultColWidth="9.140625" defaultRowHeight="12.75"/>
  <cols>
    <col min="1" max="1" width="7.421875" style="39" customWidth="1"/>
    <col min="2" max="2" width="79.140625" style="39" bestFit="1" customWidth="1"/>
    <col min="3" max="3" width="11.28125" style="39" customWidth="1"/>
    <col min="4" max="4" width="15.00390625" style="39" customWidth="1"/>
    <col min="5" max="5" width="14.00390625" style="39" customWidth="1"/>
    <col min="6" max="16384" width="9.140625" style="39" customWidth="1"/>
  </cols>
  <sheetData>
    <row r="1" spans="1:5" ht="28.5" customHeight="1">
      <c r="A1" s="112" t="s">
        <v>287</v>
      </c>
      <c r="B1" s="113"/>
      <c r="C1" s="44" t="s">
        <v>18</v>
      </c>
      <c r="D1" s="44" t="s">
        <v>32</v>
      </c>
      <c r="E1" s="45" t="s">
        <v>33</v>
      </c>
    </row>
    <row r="2" spans="1:5" ht="15">
      <c r="A2" s="92" t="s">
        <v>19</v>
      </c>
      <c r="B2" s="93" t="s">
        <v>20</v>
      </c>
      <c r="C2" s="94">
        <f>SUM(C3+C4+C7+C8+C9)</f>
        <v>848.02</v>
      </c>
      <c r="D2" s="46">
        <f>SUM(D7,D3:D4)</f>
        <v>527.9912</v>
      </c>
      <c r="E2" s="46">
        <f>D2-C2</f>
        <v>-320.02879999999993</v>
      </c>
    </row>
    <row r="3" spans="1:5" ht="15">
      <c r="A3" s="95">
        <v>1.1</v>
      </c>
      <c r="B3" s="96" t="s">
        <v>3</v>
      </c>
      <c r="C3" s="88">
        <v>128.53</v>
      </c>
      <c r="D3" s="47">
        <v>286.69640000000004</v>
      </c>
      <c r="E3" s="44" t="s">
        <v>45</v>
      </c>
    </row>
    <row r="4" spans="1:5" ht="15">
      <c r="A4" s="95">
        <v>1.2</v>
      </c>
      <c r="B4" s="96" t="s">
        <v>4</v>
      </c>
      <c r="C4" s="88">
        <v>0.02</v>
      </c>
      <c r="D4" s="47">
        <f>SUM(D5:D6)</f>
        <v>177.0636</v>
      </c>
      <c r="E4" s="44" t="s">
        <v>45</v>
      </c>
    </row>
    <row r="5" spans="1:5" ht="15">
      <c r="A5" s="97" t="s">
        <v>1</v>
      </c>
      <c r="B5" s="96" t="s">
        <v>31</v>
      </c>
      <c r="C5" s="88">
        <v>0</v>
      </c>
      <c r="D5" s="47">
        <f>C5-Sheet3!C7</f>
        <v>-0.2364</v>
      </c>
      <c r="E5" s="47">
        <f>D5-C5</f>
        <v>-0.2364</v>
      </c>
    </row>
    <row r="6" spans="1:5" ht="15">
      <c r="A6" s="97" t="s">
        <v>2</v>
      </c>
      <c r="B6" s="96" t="s">
        <v>368</v>
      </c>
      <c r="C6" s="88">
        <v>0</v>
      </c>
      <c r="D6" s="47">
        <v>177.3</v>
      </c>
      <c r="E6" s="44" t="s">
        <v>45</v>
      </c>
    </row>
    <row r="7" spans="1:5" ht="15">
      <c r="A7" s="95">
        <v>1.3</v>
      </c>
      <c r="B7" s="96" t="s">
        <v>366</v>
      </c>
      <c r="C7" s="88">
        <v>143.87</v>
      </c>
      <c r="D7" s="47">
        <v>64.2312</v>
      </c>
      <c r="E7" s="44" t="s">
        <v>45</v>
      </c>
    </row>
    <row r="8" spans="1:5" ht="15">
      <c r="A8" s="95">
        <v>1.4</v>
      </c>
      <c r="B8" s="96" t="s">
        <v>367</v>
      </c>
      <c r="C8" s="88">
        <v>268.93</v>
      </c>
      <c r="D8" s="46">
        <f>SUM(D9,D11:D13)</f>
        <v>1173.31</v>
      </c>
      <c r="E8" s="46">
        <f aca="true" t="shared" si="0" ref="E8:E15">D8-C8</f>
        <v>904.3799999999999</v>
      </c>
    </row>
    <row r="9" spans="1:5" ht="15">
      <c r="A9" s="95">
        <v>1.5</v>
      </c>
      <c r="B9" s="96" t="s">
        <v>14</v>
      </c>
      <c r="C9" s="88">
        <v>306.67</v>
      </c>
      <c r="D9" s="47">
        <f>D10-C10+C9</f>
        <v>307.4956</v>
      </c>
      <c r="E9" s="47">
        <f t="shared" si="0"/>
        <v>0.8256000000000085</v>
      </c>
    </row>
    <row r="10" spans="1:5" ht="15">
      <c r="A10" s="92" t="s">
        <v>21</v>
      </c>
      <c r="B10" s="93" t="s">
        <v>22</v>
      </c>
      <c r="C10" s="94">
        <f>SUM(C11+C14+C15+C16+C17)</f>
        <v>851.55</v>
      </c>
      <c r="D10" s="47">
        <f>C10-SUM(Sheet3!C11:C13)+SUM(Sheet3!E15:E19)</f>
        <v>852.3756</v>
      </c>
      <c r="E10" s="47">
        <f t="shared" si="0"/>
        <v>0.8256000000000085</v>
      </c>
    </row>
    <row r="11" spans="1:5" ht="15">
      <c r="A11" s="95">
        <v>2.1</v>
      </c>
      <c r="B11" s="96" t="s">
        <v>10</v>
      </c>
      <c r="C11" s="88">
        <v>439.06</v>
      </c>
      <c r="D11" s="47">
        <f>C11-Sheet3!C22+SUM(Sheet3!E11:E14)</f>
        <v>439.2862</v>
      </c>
      <c r="E11" s="47">
        <f t="shared" si="0"/>
        <v>0.22620000000000573</v>
      </c>
    </row>
    <row r="12" spans="1:5" ht="15">
      <c r="A12" s="97" t="s">
        <v>0</v>
      </c>
      <c r="B12" s="39" t="s">
        <v>371</v>
      </c>
      <c r="C12" s="105">
        <v>406.03</v>
      </c>
      <c r="D12" s="47">
        <f>C12-Sheet3!C14</f>
        <v>405.96029999999996</v>
      </c>
      <c r="E12" s="47">
        <f t="shared" si="0"/>
        <v>-0.06970000000001164</v>
      </c>
    </row>
    <row r="13" spans="1:5" ht="15">
      <c r="A13" s="102" t="s">
        <v>370</v>
      </c>
      <c r="B13" s="96" t="s">
        <v>369</v>
      </c>
      <c r="C13" s="88">
        <v>21.56</v>
      </c>
      <c r="D13" s="47">
        <f>C13-SUM(Sheet3!C15:C19)</f>
        <v>20.567899999999998</v>
      </c>
      <c r="E13" s="47">
        <f t="shared" si="0"/>
        <v>-0.9921000000000006</v>
      </c>
    </row>
    <row r="14" spans="1:5" ht="15">
      <c r="A14" s="103">
        <v>2.2</v>
      </c>
      <c r="B14" s="96" t="s">
        <v>11</v>
      </c>
      <c r="C14" s="88">
        <v>71.76</v>
      </c>
      <c r="D14" s="46">
        <f>SUM(D15:D17)</f>
        <v>61.616400000000006</v>
      </c>
      <c r="E14" s="46">
        <f t="shared" si="0"/>
        <v>-10.1436</v>
      </c>
    </row>
    <row r="15" spans="1:5" ht="15">
      <c r="A15" s="95">
        <v>2.3</v>
      </c>
      <c r="B15" s="39" t="s">
        <v>372</v>
      </c>
      <c r="C15" s="105">
        <v>56.81</v>
      </c>
      <c r="D15" s="47">
        <f>C15+Sheet3!E7</f>
        <v>57.046400000000006</v>
      </c>
      <c r="E15" s="47">
        <f t="shared" si="0"/>
        <v>0.23640000000000327</v>
      </c>
    </row>
    <row r="16" spans="1:5" ht="15">
      <c r="A16" s="103">
        <v>2.4</v>
      </c>
      <c r="B16" s="96" t="s">
        <v>16</v>
      </c>
      <c r="C16" s="88">
        <v>190.14</v>
      </c>
      <c r="D16" s="44">
        <v>4.46</v>
      </c>
      <c r="E16" s="44" t="s">
        <v>45</v>
      </c>
    </row>
    <row r="17" spans="1:5" ht="15">
      <c r="A17" s="95">
        <v>2.5</v>
      </c>
      <c r="B17" s="96" t="s">
        <v>5</v>
      </c>
      <c r="C17" s="88">
        <v>93.78</v>
      </c>
      <c r="D17" s="44">
        <v>0.11</v>
      </c>
      <c r="E17" s="44" t="s">
        <v>45</v>
      </c>
    </row>
    <row r="18" spans="1:5" ht="15">
      <c r="A18" s="98" t="s">
        <v>23</v>
      </c>
      <c r="B18" s="15" t="s">
        <v>24</v>
      </c>
      <c r="C18" s="99">
        <f>SUM(C19+C20+C21+C22)</f>
        <v>166.42</v>
      </c>
      <c r="D18" s="49">
        <f>SUM(D19:D22)</f>
        <v>62.41</v>
      </c>
      <c r="E18" s="48">
        <f>D18-C18</f>
        <v>-104.00999999999999</v>
      </c>
    </row>
    <row r="19" spans="1:5" ht="15">
      <c r="A19" s="95">
        <v>3.1</v>
      </c>
      <c r="B19" s="96" t="s">
        <v>12</v>
      </c>
      <c r="C19" s="87">
        <v>97.41</v>
      </c>
      <c r="D19" s="44">
        <v>0.08</v>
      </c>
      <c r="E19" s="51" t="s">
        <v>45</v>
      </c>
    </row>
    <row r="20" spans="1:5" ht="15">
      <c r="A20" s="95">
        <v>3.2</v>
      </c>
      <c r="B20" s="96" t="s">
        <v>13</v>
      </c>
      <c r="C20" s="87">
        <v>46.11</v>
      </c>
      <c r="D20" s="47">
        <f>C20+Sheet3!E22</f>
        <v>46.12</v>
      </c>
      <c r="E20" s="101">
        <f>D20-C20</f>
        <v>0.00999999999999801</v>
      </c>
    </row>
    <row r="21" spans="1:5" ht="15">
      <c r="A21" s="95">
        <v>3.3</v>
      </c>
      <c r="B21" s="96" t="s">
        <v>6</v>
      </c>
      <c r="C21" s="87">
        <v>22.9</v>
      </c>
      <c r="D21" s="44">
        <v>15.92</v>
      </c>
      <c r="E21" s="44" t="s">
        <v>45</v>
      </c>
    </row>
    <row r="22" spans="1:5" ht="14.25">
      <c r="A22" s="103">
        <v>3.4</v>
      </c>
      <c r="B22" s="39" t="s">
        <v>373</v>
      </c>
      <c r="C22" s="105">
        <v>0</v>
      </c>
      <c r="D22" s="44">
        <v>0.29</v>
      </c>
      <c r="E22" s="44" t="s">
        <v>45</v>
      </c>
    </row>
    <row r="23" spans="1:5" ht="15">
      <c r="A23" s="98" t="s">
        <v>25</v>
      </c>
      <c r="B23" s="15" t="s">
        <v>374</v>
      </c>
      <c r="C23" s="99">
        <f>SUM(C24+C25+C26+C27)</f>
        <v>53.55</v>
      </c>
      <c r="D23" s="49">
        <f>SUM(D24)</f>
        <v>6.83</v>
      </c>
      <c r="E23" s="50" t="s">
        <v>45</v>
      </c>
    </row>
    <row r="24" spans="1:5" ht="15">
      <c r="A24" s="95">
        <v>4.1</v>
      </c>
      <c r="B24" s="96" t="s">
        <v>7</v>
      </c>
      <c r="C24" s="87">
        <v>4.31</v>
      </c>
      <c r="D24" s="44">
        <v>6.83</v>
      </c>
      <c r="E24" s="44" t="s">
        <v>45</v>
      </c>
    </row>
    <row r="25" spans="1:5" ht="15">
      <c r="A25" s="95">
        <v>4.2</v>
      </c>
      <c r="B25" s="96" t="s">
        <v>179</v>
      </c>
      <c r="C25" s="87">
        <v>0.21</v>
      </c>
      <c r="D25" s="49">
        <f>SUM(D26)</f>
        <v>5.32</v>
      </c>
      <c r="E25" s="50" t="s">
        <v>45</v>
      </c>
    </row>
    <row r="26" spans="1:5" ht="15">
      <c r="A26" s="95">
        <v>4.3</v>
      </c>
      <c r="B26" s="96" t="s">
        <v>8</v>
      </c>
      <c r="C26" s="87">
        <v>26.51</v>
      </c>
      <c r="D26" s="44">
        <v>5.32</v>
      </c>
      <c r="E26" s="44" t="s">
        <v>45</v>
      </c>
    </row>
    <row r="27" spans="1:5" ht="15">
      <c r="A27" s="95">
        <v>4.4</v>
      </c>
      <c r="B27" s="96" t="s">
        <v>15</v>
      </c>
      <c r="C27" s="87">
        <v>22.52</v>
      </c>
      <c r="D27" s="52">
        <f>SUM(D2,D8,D14,D18,D23,D25)</f>
        <v>1837.4776</v>
      </c>
      <c r="E27" s="52">
        <f>SUM(E2,E8,E14,E18)</f>
        <v>470.19759999999997</v>
      </c>
    </row>
    <row r="28" spans="1:3" ht="15">
      <c r="A28" s="98" t="s">
        <v>26</v>
      </c>
      <c r="B28" s="15" t="s">
        <v>27</v>
      </c>
      <c r="C28" s="99">
        <f>SUM(C31+C29)</f>
        <v>110.26</v>
      </c>
    </row>
    <row r="29" spans="1:3" ht="15">
      <c r="A29" s="95">
        <v>5.1</v>
      </c>
      <c r="B29" s="96" t="s">
        <v>183</v>
      </c>
      <c r="C29" s="87">
        <v>56.2</v>
      </c>
    </row>
    <row r="30" spans="1:3" ht="15">
      <c r="A30" s="97" t="s">
        <v>378</v>
      </c>
      <c r="B30" s="96" t="s">
        <v>375</v>
      </c>
      <c r="C30" s="87">
        <v>56.2</v>
      </c>
    </row>
    <row r="31" spans="1:3" ht="15">
      <c r="A31" s="103">
        <v>5.4</v>
      </c>
      <c r="B31" s="96" t="s">
        <v>17</v>
      </c>
      <c r="C31" s="87">
        <v>54.06</v>
      </c>
    </row>
    <row r="32" spans="1:3" ht="15">
      <c r="A32" s="104">
        <v>6</v>
      </c>
      <c r="B32" s="15" t="s">
        <v>376</v>
      </c>
      <c r="C32" s="99">
        <v>132.81</v>
      </c>
    </row>
    <row r="33" spans="1:3" ht="15">
      <c r="A33" s="98" t="s">
        <v>28</v>
      </c>
      <c r="B33" s="15" t="s">
        <v>29</v>
      </c>
      <c r="C33" s="99">
        <f>SUM(C34+C35+C36)</f>
        <v>19.38</v>
      </c>
    </row>
    <row r="34" spans="1:3" ht="15">
      <c r="A34" s="95">
        <v>8.1</v>
      </c>
      <c r="B34" s="96" t="s">
        <v>9</v>
      </c>
      <c r="C34" s="87">
        <v>2.58</v>
      </c>
    </row>
    <row r="35" spans="1:3" ht="15">
      <c r="A35" s="106">
        <v>8.2</v>
      </c>
      <c r="B35" s="96" t="s">
        <v>195</v>
      </c>
      <c r="C35" s="87">
        <v>13.42</v>
      </c>
    </row>
    <row r="36" spans="1:3" ht="15">
      <c r="A36" s="103">
        <v>8.3</v>
      </c>
      <c r="B36" s="96" t="s">
        <v>377</v>
      </c>
      <c r="C36" s="87">
        <v>3.38</v>
      </c>
    </row>
    <row r="37" spans="1:3" ht="15">
      <c r="A37" s="114" t="s">
        <v>30</v>
      </c>
      <c r="B37" s="114"/>
      <c r="C37" s="94">
        <f>SUM(C2+C10+C18+C23+C28+C32+C33)</f>
        <v>2181.9900000000002</v>
      </c>
    </row>
  </sheetData>
  <sheetProtection/>
  <mergeCells count="2">
    <mergeCell ref="A1:B1"/>
    <mergeCell ref="A37:B3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E22" sqref="A1:E22"/>
    </sheetView>
  </sheetViews>
  <sheetFormatPr defaultColWidth="9.140625" defaultRowHeight="12.75"/>
  <cols>
    <col min="1" max="1" width="13.7109375" style="0" customWidth="1"/>
    <col min="2" max="2" width="39.421875" style="0" customWidth="1"/>
    <col min="3" max="3" width="15.28125" style="0" customWidth="1"/>
    <col min="4" max="4" width="35.8515625" style="0" customWidth="1"/>
    <col min="5" max="5" width="14.8515625" style="0" customWidth="1"/>
  </cols>
  <sheetData>
    <row r="1" spans="1:5" ht="16.5" thickBot="1" thickTop="1">
      <c r="A1" s="115" t="s">
        <v>46</v>
      </c>
      <c r="B1" s="115"/>
      <c r="C1" s="115"/>
      <c r="D1" s="115"/>
      <c r="E1" s="115"/>
    </row>
    <row r="2" spans="1:5" ht="45.75" thickTop="1">
      <c r="A2" s="83" t="s">
        <v>34</v>
      </c>
      <c r="B2" s="83" t="s">
        <v>35</v>
      </c>
      <c r="C2" s="83" t="s">
        <v>36</v>
      </c>
      <c r="D2" s="83" t="s">
        <v>37</v>
      </c>
      <c r="E2" s="83" t="s">
        <v>36</v>
      </c>
    </row>
    <row r="3" spans="1:5" ht="15.75" thickBot="1">
      <c r="A3" s="84">
        <v>1</v>
      </c>
      <c r="B3" s="84">
        <v>2</v>
      </c>
      <c r="C3" s="84">
        <v>3</v>
      </c>
      <c r="D3" s="84">
        <v>4</v>
      </c>
      <c r="E3" s="84">
        <v>5</v>
      </c>
    </row>
    <row r="4" spans="1:5" ht="16.5" thickBot="1" thickTop="1">
      <c r="A4" s="116" t="s">
        <v>38</v>
      </c>
      <c r="B4" s="116"/>
      <c r="C4" s="116"/>
      <c r="D4" s="116"/>
      <c r="E4" s="116"/>
    </row>
    <row r="5" spans="1:5" ht="15.75" thickTop="1">
      <c r="A5" s="85"/>
      <c r="B5" s="4" t="s">
        <v>43</v>
      </c>
      <c r="C5" s="90">
        <f>C7</f>
        <v>0.2364</v>
      </c>
      <c r="D5" s="85"/>
      <c r="E5" s="86"/>
    </row>
    <row r="6" spans="1:5" ht="30">
      <c r="A6" s="87"/>
      <c r="B6" s="87"/>
      <c r="C6" s="88"/>
      <c r="D6" s="9" t="s">
        <v>44</v>
      </c>
      <c r="E6" s="91">
        <f>E7</f>
        <v>0.2364</v>
      </c>
    </row>
    <row r="7" spans="1:5" ht="15">
      <c r="A7" s="87">
        <v>8</v>
      </c>
      <c r="B7" s="87" t="s">
        <v>31</v>
      </c>
      <c r="C7" s="88">
        <v>0.2364</v>
      </c>
      <c r="D7" s="89" t="s">
        <v>12</v>
      </c>
      <c r="E7" s="88">
        <f>C7</f>
        <v>0.2364</v>
      </c>
    </row>
    <row r="8" spans="1:5" ht="15">
      <c r="A8" s="117"/>
      <c r="B8" s="118"/>
      <c r="C8" s="118"/>
      <c r="D8" s="118"/>
      <c r="E8" s="119"/>
    </row>
    <row r="9" spans="1:5" ht="15">
      <c r="A9" s="87"/>
      <c r="B9" s="9" t="s">
        <v>39</v>
      </c>
      <c r="C9" s="91">
        <f>SUM(C11:C22)</f>
        <v>1.2383</v>
      </c>
      <c r="D9" s="87"/>
      <c r="E9" s="88"/>
    </row>
    <row r="10" spans="1:5" ht="15">
      <c r="A10" s="87"/>
      <c r="B10" s="87"/>
      <c r="C10" s="88"/>
      <c r="D10" s="14" t="s">
        <v>40</v>
      </c>
      <c r="E10" s="91">
        <f>SUM(E11:E19)</f>
        <v>1.2283</v>
      </c>
    </row>
    <row r="11" spans="1:5" ht="15">
      <c r="A11" s="87">
        <v>1</v>
      </c>
      <c r="B11" s="89" t="s">
        <v>42</v>
      </c>
      <c r="C11" s="88">
        <v>0.022</v>
      </c>
      <c r="D11" s="89" t="s">
        <v>11</v>
      </c>
      <c r="E11" s="88">
        <f aca="true" t="shared" si="0" ref="E11:E19">C11</f>
        <v>0.022</v>
      </c>
    </row>
    <row r="12" spans="1:5" ht="15">
      <c r="A12" s="87">
        <v>11</v>
      </c>
      <c r="B12" s="89" t="s">
        <v>42</v>
      </c>
      <c r="C12" s="100">
        <v>0.026</v>
      </c>
      <c r="D12" s="89" t="s">
        <v>11</v>
      </c>
      <c r="E12" s="100">
        <f t="shared" si="0"/>
        <v>0.026</v>
      </c>
    </row>
    <row r="13" spans="1:5" ht="15">
      <c r="A13" s="87">
        <v>9</v>
      </c>
      <c r="B13" s="89" t="s">
        <v>42</v>
      </c>
      <c r="C13" s="88">
        <v>0.1185</v>
      </c>
      <c r="D13" s="89" t="s">
        <v>11</v>
      </c>
      <c r="E13" s="88">
        <f t="shared" si="0"/>
        <v>0.1185</v>
      </c>
    </row>
    <row r="14" spans="1:5" ht="15">
      <c r="A14" s="87">
        <v>2</v>
      </c>
      <c r="B14" s="87" t="s">
        <v>16</v>
      </c>
      <c r="C14" s="88">
        <v>0.0697</v>
      </c>
      <c r="D14" s="89" t="s">
        <v>11</v>
      </c>
      <c r="E14" s="88">
        <f t="shared" si="0"/>
        <v>0.0697</v>
      </c>
    </row>
    <row r="15" spans="1:5" ht="15">
      <c r="A15" s="87">
        <v>3</v>
      </c>
      <c r="B15" s="87" t="s">
        <v>41</v>
      </c>
      <c r="C15" s="88">
        <v>0.2885</v>
      </c>
      <c r="D15" s="89" t="s">
        <v>42</v>
      </c>
      <c r="E15" s="88">
        <f t="shared" si="0"/>
        <v>0.2885</v>
      </c>
    </row>
    <row r="16" spans="1:5" ht="15">
      <c r="A16" s="87">
        <v>4</v>
      </c>
      <c r="B16" s="87" t="s">
        <v>41</v>
      </c>
      <c r="C16" s="88">
        <v>0.1497</v>
      </c>
      <c r="D16" s="89" t="s">
        <v>42</v>
      </c>
      <c r="E16" s="88">
        <f t="shared" si="0"/>
        <v>0.1497</v>
      </c>
    </row>
    <row r="17" spans="1:5" ht="15">
      <c r="A17" s="87">
        <v>5</v>
      </c>
      <c r="B17" s="87" t="s">
        <v>41</v>
      </c>
      <c r="C17" s="88">
        <v>0.1795</v>
      </c>
      <c r="D17" s="89" t="s">
        <v>42</v>
      </c>
      <c r="E17" s="88">
        <f t="shared" si="0"/>
        <v>0.1795</v>
      </c>
    </row>
    <row r="18" spans="1:5" ht="15">
      <c r="A18" s="82">
        <v>6</v>
      </c>
      <c r="B18" s="87" t="s">
        <v>41</v>
      </c>
      <c r="C18" s="88">
        <v>0.1877</v>
      </c>
      <c r="D18" s="89" t="s">
        <v>42</v>
      </c>
      <c r="E18" s="88">
        <f t="shared" si="0"/>
        <v>0.1877</v>
      </c>
    </row>
    <row r="19" spans="1:5" ht="16.5" customHeight="1">
      <c r="A19" s="82">
        <v>7</v>
      </c>
      <c r="B19" s="87" t="s">
        <v>41</v>
      </c>
      <c r="C19" s="88">
        <v>0.1867</v>
      </c>
      <c r="D19" s="89" t="s">
        <v>42</v>
      </c>
      <c r="E19" s="88">
        <f t="shared" si="0"/>
        <v>0.1867</v>
      </c>
    </row>
    <row r="20" spans="1:5" ht="16.5" customHeight="1">
      <c r="A20" s="82"/>
      <c r="B20" s="87"/>
      <c r="C20" s="88"/>
      <c r="D20" s="89"/>
      <c r="E20" s="88"/>
    </row>
    <row r="21" spans="1:5" ht="30">
      <c r="A21" s="87"/>
      <c r="B21" s="87"/>
      <c r="C21" s="88"/>
      <c r="D21" s="9" t="s">
        <v>360</v>
      </c>
      <c r="E21" s="91">
        <f>E22</f>
        <v>0.01</v>
      </c>
    </row>
    <row r="22" spans="1:5" ht="15">
      <c r="A22" s="87">
        <v>10</v>
      </c>
      <c r="B22" s="82" t="s">
        <v>362</v>
      </c>
      <c r="C22" s="88">
        <v>0.01</v>
      </c>
      <c r="D22" s="81" t="s">
        <v>361</v>
      </c>
      <c r="E22" s="88">
        <f>C22</f>
        <v>0.01</v>
      </c>
    </row>
  </sheetData>
  <sheetProtection/>
  <mergeCells count="3">
    <mergeCell ref="A1:E1"/>
    <mergeCell ref="A4:E4"/>
    <mergeCell ref="A8:E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zoomScalePageLayoutView="0" workbookViewId="0" topLeftCell="A1">
      <selection activeCell="D3" sqref="D3"/>
    </sheetView>
  </sheetViews>
  <sheetFormatPr defaultColWidth="9.140625" defaultRowHeight="12.75"/>
  <cols>
    <col min="1" max="1" width="15.57421875" style="0" customWidth="1"/>
    <col min="2" max="2" width="46.28125" style="0" customWidth="1"/>
    <col min="3" max="3" width="15.7109375" style="0" customWidth="1"/>
    <col min="4" max="4" width="31.00390625" style="0" customWidth="1"/>
    <col min="5" max="5" width="24.00390625" style="0" customWidth="1"/>
    <col min="6" max="6" width="38.00390625" style="0" customWidth="1"/>
    <col min="7" max="7" width="32.421875" style="0" customWidth="1"/>
    <col min="8" max="8" width="22.28125" style="0" customWidth="1"/>
    <col min="9" max="9" width="41.140625" style="0" customWidth="1"/>
  </cols>
  <sheetData>
    <row r="1" spans="1:9" ht="12.75">
      <c r="A1" s="129" t="s">
        <v>359</v>
      </c>
      <c r="B1" s="130"/>
      <c r="C1" s="130"/>
      <c r="D1" s="130"/>
      <c r="E1" s="130"/>
      <c r="F1" s="130"/>
      <c r="G1" s="130"/>
      <c r="H1" s="130"/>
      <c r="I1" s="131"/>
    </row>
    <row r="2" spans="1:9" ht="12.75">
      <c r="A2" s="38">
        <v>1</v>
      </c>
      <c r="B2" s="38">
        <v>2</v>
      </c>
      <c r="C2" s="38">
        <v>3</v>
      </c>
      <c r="D2" s="38">
        <v>4</v>
      </c>
      <c r="E2" s="38">
        <v>5</v>
      </c>
      <c r="F2" s="38">
        <v>6</v>
      </c>
      <c r="G2" s="38">
        <v>7</v>
      </c>
      <c r="H2" s="38">
        <v>8</v>
      </c>
      <c r="I2" s="38">
        <v>9</v>
      </c>
    </row>
    <row r="3" spans="1:9" ht="89.25">
      <c r="A3" s="54" t="s">
        <v>288</v>
      </c>
      <c r="B3" s="43" t="s">
        <v>289</v>
      </c>
      <c r="C3" s="54" t="s">
        <v>290</v>
      </c>
      <c r="D3" s="54" t="s">
        <v>291</v>
      </c>
      <c r="E3" s="54" t="s">
        <v>292</v>
      </c>
      <c r="F3" s="54" t="s">
        <v>293</v>
      </c>
      <c r="G3" s="54" t="s">
        <v>294</v>
      </c>
      <c r="H3" s="54" t="s">
        <v>295</v>
      </c>
      <c r="I3" s="54" t="s">
        <v>296</v>
      </c>
    </row>
    <row r="4" spans="1:9" ht="13.5" thickBot="1">
      <c r="A4" s="120"/>
      <c r="B4" s="121"/>
      <c r="C4" s="121"/>
      <c r="D4" s="121"/>
      <c r="E4" s="121"/>
      <c r="F4" s="121"/>
      <c r="G4" s="121"/>
      <c r="H4" s="121"/>
      <c r="I4" s="122"/>
    </row>
    <row r="5" spans="1:9" ht="14.25" thickBot="1" thickTop="1">
      <c r="A5" s="55" t="s">
        <v>298</v>
      </c>
      <c r="B5" s="132" t="s">
        <v>299</v>
      </c>
      <c r="C5" s="133"/>
      <c r="D5" s="133"/>
      <c r="E5" s="133"/>
      <c r="F5" s="133"/>
      <c r="G5" s="133"/>
      <c r="H5" s="133"/>
      <c r="I5" s="134"/>
    </row>
    <row r="6" spans="1:9" ht="13.5" thickTop="1">
      <c r="A6" s="56" t="s">
        <v>300</v>
      </c>
      <c r="B6" s="56" t="s">
        <v>301</v>
      </c>
      <c r="C6" s="57">
        <f>C7</f>
        <v>172.769</v>
      </c>
      <c r="D6" s="40"/>
      <c r="E6" s="40"/>
      <c r="F6" s="40"/>
      <c r="G6" s="40"/>
      <c r="H6" s="40"/>
      <c r="I6" s="40"/>
    </row>
    <row r="7" spans="1:9" ht="38.25">
      <c r="A7" s="58" t="s">
        <v>302</v>
      </c>
      <c r="B7" s="59" t="s">
        <v>303</v>
      </c>
      <c r="C7" s="42">
        <v>172.769</v>
      </c>
      <c r="D7" s="60" t="s">
        <v>304</v>
      </c>
      <c r="E7" s="54" t="s">
        <v>305</v>
      </c>
      <c r="F7" s="60">
        <v>0.5</v>
      </c>
      <c r="G7" s="54" t="s">
        <v>306</v>
      </c>
      <c r="H7" s="54">
        <v>0.4</v>
      </c>
      <c r="I7" s="54" t="s">
        <v>307</v>
      </c>
    </row>
    <row r="8" spans="1:9" ht="12.75">
      <c r="A8" s="61" t="s">
        <v>309</v>
      </c>
      <c r="B8" s="61" t="s">
        <v>310</v>
      </c>
      <c r="C8" s="62">
        <f>SUM(C9:C14)</f>
        <v>5.8921</v>
      </c>
      <c r="D8" s="38"/>
      <c r="E8" s="38"/>
      <c r="F8" s="38"/>
      <c r="G8" s="38"/>
      <c r="H8" s="38"/>
      <c r="I8" s="54"/>
    </row>
    <row r="9" spans="1:9" ht="25.5">
      <c r="A9" s="63" t="s">
        <v>311</v>
      </c>
      <c r="B9" s="59" t="s">
        <v>312</v>
      </c>
      <c r="C9" s="42">
        <v>0.2853</v>
      </c>
      <c r="D9" s="54"/>
      <c r="E9" s="54"/>
      <c r="F9" s="54"/>
      <c r="G9" s="54"/>
      <c r="H9" s="54"/>
      <c r="I9" s="54"/>
    </row>
    <row r="10" spans="1:9" ht="25.5">
      <c r="A10" s="63" t="s">
        <v>313</v>
      </c>
      <c r="B10" s="59" t="s">
        <v>314</v>
      </c>
      <c r="C10" s="42">
        <v>0.3688</v>
      </c>
      <c r="D10" s="60">
        <v>0.8</v>
      </c>
      <c r="E10" s="54" t="s">
        <v>315</v>
      </c>
      <c r="F10" s="54" t="s">
        <v>316</v>
      </c>
      <c r="G10" s="64" t="s">
        <v>317</v>
      </c>
      <c r="H10" s="54">
        <v>2.4</v>
      </c>
      <c r="I10" s="54" t="s">
        <v>308</v>
      </c>
    </row>
    <row r="11" spans="1:9" ht="12.75">
      <c r="A11" s="63" t="s">
        <v>318</v>
      </c>
      <c r="B11" s="59" t="s">
        <v>319</v>
      </c>
      <c r="C11" s="42">
        <v>0.3408</v>
      </c>
      <c r="D11" s="60">
        <v>0.8</v>
      </c>
      <c r="E11" s="54" t="s">
        <v>315</v>
      </c>
      <c r="F11" s="60">
        <v>0.1</v>
      </c>
      <c r="G11" s="54"/>
      <c r="H11" s="54">
        <v>2.4</v>
      </c>
      <c r="I11" s="54" t="s">
        <v>308</v>
      </c>
    </row>
    <row r="12" spans="1:9" ht="12.75">
      <c r="A12" s="63" t="s">
        <v>320</v>
      </c>
      <c r="B12" s="59" t="s">
        <v>321</v>
      </c>
      <c r="C12" s="42">
        <v>2.6789</v>
      </c>
      <c r="D12" s="60">
        <v>0.8</v>
      </c>
      <c r="E12" s="54" t="s">
        <v>315</v>
      </c>
      <c r="F12" s="60">
        <v>0.1</v>
      </c>
      <c r="G12" s="54"/>
      <c r="H12" s="54">
        <v>2.4</v>
      </c>
      <c r="I12" s="54" t="s">
        <v>308</v>
      </c>
    </row>
    <row r="13" spans="1:9" ht="12.75">
      <c r="A13" s="63" t="s">
        <v>322</v>
      </c>
      <c r="B13" s="59" t="s">
        <v>323</v>
      </c>
      <c r="C13" s="42">
        <v>0.0213</v>
      </c>
      <c r="D13" s="60">
        <v>0.8</v>
      </c>
      <c r="E13" s="54" t="s">
        <v>315</v>
      </c>
      <c r="F13" s="60">
        <v>0.1</v>
      </c>
      <c r="G13" s="54"/>
      <c r="H13" s="54">
        <v>2.4</v>
      </c>
      <c r="I13" s="54" t="s">
        <v>308</v>
      </c>
    </row>
    <row r="14" spans="1:9" ht="25.5">
      <c r="A14" s="65" t="s">
        <v>324</v>
      </c>
      <c r="B14" s="59" t="s">
        <v>325</v>
      </c>
      <c r="C14" s="42">
        <v>2.197</v>
      </c>
      <c r="D14" s="60">
        <v>1</v>
      </c>
      <c r="E14" s="60">
        <v>0.3</v>
      </c>
      <c r="F14" s="54" t="s">
        <v>45</v>
      </c>
      <c r="G14" s="54" t="s">
        <v>45</v>
      </c>
      <c r="H14" s="54"/>
      <c r="I14" s="54" t="s">
        <v>308</v>
      </c>
    </row>
    <row r="15" spans="1:9" ht="12.75">
      <c r="A15" s="61" t="s">
        <v>326</v>
      </c>
      <c r="B15" s="61" t="s">
        <v>327</v>
      </c>
      <c r="C15" s="62">
        <f>SUM(C16:C17)</f>
        <v>24.4321</v>
      </c>
      <c r="D15" s="66"/>
      <c r="E15" s="66"/>
      <c r="F15" s="66"/>
      <c r="G15" s="66"/>
      <c r="H15" s="66"/>
      <c r="I15" s="66"/>
    </row>
    <row r="16" spans="1:9" ht="25.5">
      <c r="A16" s="67" t="s">
        <v>328</v>
      </c>
      <c r="B16" s="59" t="s">
        <v>329</v>
      </c>
      <c r="C16" s="42">
        <v>0.9971</v>
      </c>
      <c r="D16" s="54" t="s">
        <v>45</v>
      </c>
      <c r="E16" s="54" t="s">
        <v>45</v>
      </c>
      <c r="F16" s="54" t="s">
        <v>330</v>
      </c>
      <c r="G16" s="54"/>
      <c r="H16" s="54"/>
      <c r="I16" s="54"/>
    </row>
    <row r="17" spans="1:9" ht="25.5">
      <c r="A17" s="68" t="s">
        <v>331</v>
      </c>
      <c r="B17" s="59" t="s">
        <v>332</v>
      </c>
      <c r="C17" s="42">
        <v>23.435</v>
      </c>
      <c r="D17" s="60">
        <v>0.07</v>
      </c>
      <c r="E17" s="54" t="s">
        <v>333</v>
      </c>
      <c r="F17" s="60">
        <v>0.7</v>
      </c>
      <c r="G17" s="54" t="s">
        <v>334</v>
      </c>
      <c r="H17" s="54">
        <v>0.07</v>
      </c>
      <c r="I17" s="54" t="s">
        <v>45</v>
      </c>
    </row>
    <row r="18" spans="1:9" ht="12.75">
      <c r="A18" s="61" t="s">
        <v>335</v>
      </c>
      <c r="B18" s="61" t="s">
        <v>41</v>
      </c>
      <c r="C18" s="62">
        <f>C19</f>
        <v>6.3333</v>
      </c>
      <c r="D18" s="66"/>
      <c r="E18" s="66"/>
      <c r="F18" s="66"/>
      <c r="G18" s="66"/>
      <c r="H18" s="66"/>
      <c r="I18" s="66"/>
    </row>
    <row r="19" spans="1:9" ht="25.5">
      <c r="A19" s="69" t="s">
        <v>335</v>
      </c>
      <c r="B19" s="59" t="s">
        <v>336</v>
      </c>
      <c r="C19" s="42">
        <v>6.3333</v>
      </c>
      <c r="D19" s="66" t="s">
        <v>45</v>
      </c>
      <c r="E19" s="66" t="s">
        <v>45</v>
      </c>
      <c r="F19" s="66" t="s">
        <v>45</v>
      </c>
      <c r="G19" s="66" t="s">
        <v>45</v>
      </c>
      <c r="H19" s="66" t="s">
        <v>45</v>
      </c>
      <c r="I19" s="66" t="s">
        <v>45</v>
      </c>
    </row>
    <row r="20" spans="1:9" ht="13.5" thickBot="1">
      <c r="A20" s="120"/>
      <c r="B20" s="121"/>
      <c r="C20" s="121"/>
      <c r="D20" s="121"/>
      <c r="E20" s="121"/>
      <c r="F20" s="121"/>
      <c r="G20" s="121"/>
      <c r="H20" s="121"/>
      <c r="I20" s="122"/>
    </row>
    <row r="21" spans="1:9" ht="14.25" thickBot="1" thickTop="1">
      <c r="A21" s="55" t="s">
        <v>337</v>
      </c>
      <c r="B21" s="123" t="s">
        <v>338</v>
      </c>
      <c r="C21" s="124"/>
      <c r="D21" s="124"/>
      <c r="E21" s="124"/>
      <c r="F21" s="124"/>
      <c r="G21" s="124"/>
      <c r="H21" s="124"/>
      <c r="I21" s="125"/>
    </row>
    <row r="22" spans="1:9" ht="13.5" thickTop="1">
      <c r="A22" s="70" t="s">
        <v>339</v>
      </c>
      <c r="B22" s="71" t="s">
        <v>340</v>
      </c>
      <c r="C22" s="41">
        <v>0.0379</v>
      </c>
      <c r="D22" s="38" t="s">
        <v>341</v>
      </c>
      <c r="E22" s="38" t="s">
        <v>342</v>
      </c>
      <c r="F22" s="38" t="s">
        <v>343</v>
      </c>
      <c r="G22" s="38" t="s">
        <v>344</v>
      </c>
      <c r="H22" s="72"/>
      <c r="I22" s="73"/>
    </row>
    <row r="23" spans="1:9" ht="13.5" thickBot="1">
      <c r="A23" s="74"/>
      <c r="B23" s="75"/>
      <c r="C23" s="75"/>
      <c r="D23" s="75"/>
      <c r="E23" s="75"/>
      <c r="F23" s="75"/>
      <c r="G23" s="75"/>
      <c r="H23" s="75"/>
      <c r="I23" s="76"/>
    </row>
    <row r="24" spans="1:9" ht="14.25" thickBot="1" thickTop="1">
      <c r="A24" s="53" t="s">
        <v>345</v>
      </c>
      <c r="B24" s="123" t="s">
        <v>346</v>
      </c>
      <c r="C24" s="124"/>
      <c r="D24" s="124"/>
      <c r="E24" s="124"/>
      <c r="F24" s="124"/>
      <c r="G24" s="124"/>
      <c r="H24" s="124"/>
      <c r="I24" s="125"/>
    </row>
    <row r="25" spans="1:9" ht="26.25" thickTop="1">
      <c r="A25" s="77" t="s">
        <v>347</v>
      </c>
      <c r="B25" s="56" t="s">
        <v>348</v>
      </c>
      <c r="C25" s="41">
        <v>0.0775</v>
      </c>
      <c r="D25" s="54" t="s">
        <v>349</v>
      </c>
      <c r="E25" s="54" t="s">
        <v>315</v>
      </c>
      <c r="F25" s="54" t="s">
        <v>350</v>
      </c>
      <c r="G25" s="54" t="s">
        <v>344</v>
      </c>
      <c r="H25" s="78"/>
      <c r="I25" s="78"/>
    </row>
    <row r="26" spans="1:9" ht="25.5">
      <c r="A26" s="79" t="s">
        <v>351</v>
      </c>
      <c r="B26" s="61" t="s">
        <v>352</v>
      </c>
      <c r="C26" s="42">
        <v>15.8592</v>
      </c>
      <c r="D26" s="54" t="s">
        <v>353</v>
      </c>
      <c r="E26" s="54" t="s">
        <v>353</v>
      </c>
      <c r="F26" s="54" t="s">
        <v>353</v>
      </c>
      <c r="G26" s="54" t="s">
        <v>344</v>
      </c>
      <c r="H26" s="66"/>
      <c r="I26" s="66"/>
    </row>
    <row r="27" spans="1:9" ht="13.5" thickBot="1">
      <c r="A27" s="126"/>
      <c r="B27" s="127"/>
      <c r="C27" s="127"/>
      <c r="D27" s="127"/>
      <c r="E27" s="127"/>
      <c r="F27" s="127"/>
      <c r="G27" s="127"/>
      <c r="H27" s="127"/>
      <c r="I27" s="128"/>
    </row>
    <row r="28" spans="1:9" ht="14.25" thickBot="1" thickTop="1">
      <c r="A28" s="53" t="s">
        <v>354</v>
      </c>
      <c r="B28" s="123" t="s">
        <v>355</v>
      </c>
      <c r="C28" s="124"/>
      <c r="D28" s="124"/>
      <c r="E28" s="124"/>
      <c r="F28" s="124"/>
      <c r="G28" s="124"/>
      <c r="H28" s="124"/>
      <c r="I28" s="125"/>
    </row>
    <row r="29" spans="1:9" ht="13.5" thickTop="1">
      <c r="A29" s="80" t="s">
        <v>356</v>
      </c>
      <c r="B29" s="61" t="s">
        <v>357</v>
      </c>
      <c r="C29" s="42">
        <v>4.6228</v>
      </c>
      <c r="D29" s="54" t="s">
        <v>297</v>
      </c>
      <c r="E29" s="66" t="s">
        <v>45</v>
      </c>
      <c r="F29" s="54" t="s">
        <v>330</v>
      </c>
      <c r="G29" s="54" t="s">
        <v>334</v>
      </c>
      <c r="H29" s="54">
        <v>0.05</v>
      </c>
      <c r="I29" s="54" t="s">
        <v>358</v>
      </c>
    </row>
  </sheetData>
  <sheetProtection/>
  <mergeCells count="8">
    <mergeCell ref="A20:I20"/>
    <mergeCell ref="B21:I21"/>
    <mergeCell ref="B24:I24"/>
    <mergeCell ref="A27:I27"/>
    <mergeCell ref="B28:I28"/>
    <mergeCell ref="A1:I1"/>
    <mergeCell ref="A4:I4"/>
    <mergeCell ref="B5:I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0"/>
  <sheetViews>
    <sheetView zoomScale="85" zoomScaleNormal="85" zoomScalePageLayoutView="0" workbookViewId="0" topLeftCell="A1">
      <selection activeCell="K18" sqref="K18"/>
    </sheetView>
  </sheetViews>
  <sheetFormatPr defaultColWidth="9.140625" defaultRowHeight="12.75"/>
  <cols>
    <col min="1" max="1" width="73.8515625" style="0" customWidth="1"/>
    <col min="2" max="2" width="17.140625" style="0" customWidth="1"/>
    <col min="3" max="3" width="12.421875" style="0" customWidth="1"/>
    <col min="4" max="4" width="14.140625" style="0" customWidth="1"/>
    <col min="5" max="5" width="16.8515625" style="0" customWidth="1"/>
  </cols>
  <sheetData>
    <row r="1" spans="1:5" ht="14.25">
      <c r="A1" s="138" t="s">
        <v>365</v>
      </c>
      <c r="B1" s="138"/>
      <c r="C1" s="138"/>
      <c r="D1" s="138"/>
      <c r="E1" s="138"/>
    </row>
    <row r="2" spans="1:5" ht="28.5">
      <c r="A2" s="19" t="s">
        <v>162</v>
      </c>
      <c r="B2" s="33" t="s">
        <v>163</v>
      </c>
      <c r="C2" s="19" t="s">
        <v>164</v>
      </c>
      <c r="D2" s="19" t="s">
        <v>51</v>
      </c>
      <c r="E2" s="19" t="s">
        <v>52</v>
      </c>
    </row>
    <row r="3" spans="1:5" ht="14.25">
      <c r="A3" s="19">
        <v>1</v>
      </c>
      <c r="B3" s="19">
        <v>2</v>
      </c>
      <c r="C3" s="19">
        <v>3</v>
      </c>
      <c r="D3" s="19">
        <v>4</v>
      </c>
      <c r="E3" s="19">
        <v>5</v>
      </c>
    </row>
    <row r="4" spans="1:5" ht="15">
      <c r="A4" s="135" t="s">
        <v>165</v>
      </c>
      <c r="B4" s="136"/>
      <c r="C4" s="136"/>
      <c r="D4" s="136"/>
      <c r="E4" s="137"/>
    </row>
    <row r="5" spans="1:5" ht="42.75">
      <c r="A5" s="34" t="s">
        <v>166</v>
      </c>
      <c r="B5" s="21" t="s">
        <v>69</v>
      </c>
      <c r="C5" s="22">
        <f>SUM(C6,C13,C19,C25,C31,C32,C39,C40,C46)</f>
        <v>834.71</v>
      </c>
      <c r="D5" s="22">
        <f>SUM(D6,D13,D19,D25,D31,D32,D39,D40,D46)</f>
        <v>834.71</v>
      </c>
      <c r="E5" s="22">
        <f>SUM(E6,E13,E19,E25,E31,E32,E39,E40,E46)</f>
        <v>834.71</v>
      </c>
    </row>
    <row r="6" spans="1:5" ht="15">
      <c r="A6" s="23" t="s">
        <v>167</v>
      </c>
      <c r="B6" s="21" t="s">
        <v>69</v>
      </c>
      <c r="C6" s="22">
        <v>204.3361</v>
      </c>
      <c r="D6" s="22">
        <f>SUM(D8:D12)</f>
        <v>204.32609999999997</v>
      </c>
      <c r="E6" s="22">
        <f>SUM(E8:E12)</f>
        <v>204.32609999999997</v>
      </c>
    </row>
    <row r="7" spans="1:5" ht="14.25">
      <c r="A7" s="25" t="s">
        <v>168</v>
      </c>
      <c r="B7" s="24"/>
      <c r="C7" s="26"/>
      <c r="D7" s="26"/>
      <c r="E7" s="26"/>
    </row>
    <row r="8" spans="1:5" ht="14.25">
      <c r="A8" s="27" t="s">
        <v>10</v>
      </c>
      <c r="B8" s="19" t="s">
        <v>69</v>
      </c>
      <c r="C8" s="28">
        <v>166.0763</v>
      </c>
      <c r="D8" s="28">
        <f>C8-SUM(Sheet3!C11:C13)+SUM(Sheet3!E15:E19)</f>
        <v>166.90189999999998</v>
      </c>
      <c r="E8" s="28">
        <f>C8-SUM(Sheet3!C11:C13)+SUM(Sheet3!E15:E19)</f>
        <v>166.90189999999998</v>
      </c>
    </row>
    <row r="9" spans="1:5" ht="14.25">
      <c r="A9" s="27" t="s">
        <v>169</v>
      </c>
      <c r="B9" s="19" t="s">
        <v>69</v>
      </c>
      <c r="C9" s="28">
        <v>5.2040999999999995</v>
      </c>
      <c r="D9" s="28">
        <f>C9-Sheet3!C22+SUM(Sheet3!E11:E14)</f>
        <v>5.4303</v>
      </c>
      <c r="E9" s="28">
        <f>D9</f>
        <v>5.4303</v>
      </c>
    </row>
    <row r="10" spans="1:5" ht="14.25">
      <c r="A10" s="27" t="s">
        <v>170</v>
      </c>
      <c r="B10" s="19" t="s">
        <v>69</v>
      </c>
      <c r="C10" s="28" t="s">
        <v>45</v>
      </c>
      <c r="D10" s="28" t="s">
        <v>45</v>
      </c>
      <c r="E10" s="28" t="s">
        <v>45</v>
      </c>
    </row>
    <row r="11" spans="1:5" ht="14.25">
      <c r="A11" s="27" t="s">
        <v>171</v>
      </c>
      <c r="B11" s="19" t="s">
        <v>69</v>
      </c>
      <c r="C11" s="28">
        <v>24.7</v>
      </c>
      <c r="D11" s="28">
        <f>C11-Sheet3!C14</f>
        <v>24.6303</v>
      </c>
      <c r="E11" s="28">
        <f>C11-Sheet3!C14</f>
        <v>24.6303</v>
      </c>
    </row>
    <row r="12" spans="1:5" ht="14.25">
      <c r="A12" s="27" t="s">
        <v>5</v>
      </c>
      <c r="B12" s="19" t="s">
        <v>69</v>
      </c>
      <c r="C12" s="28">
        <v>8.3557</v>
      </c>
      <c r="D12" s="28">
        <f>C12-SUM(Sheet3!C15:C19)</f>
        <v>7.363600000000001</v>
      </c>
      <c r="E12" s="28">
        <f>C12-SUM(Sheet3!C15:C19)</f>
        <v>7.363600000000001</v>
      </c>
    </row>
    <row r="13" spans="1:5" ht="30">
      <c r="A13" s="20" t="s">
        <v>172</v>
      </c>
      <c r="B13" s="21" t="s">
        <v>69</v>
      </c>
      <c r="C13" s="22">
        <v>5.779999999999999</v>
      </c>
      <c r="D13" s="22">
        <f>SUM(D15:D18)</f>
        <v>6.0164</v>
      </c>
      <c r="E13" s="22">
        <f>SUM(E15:E18)</f>
        <v>6.0164</v>
      </c>
    </row>
    <row r="14" spans="1:5" ht="14.25">
      <c r="A14" s="25" t="s">
        <v>173</v>
      </c>
      <c r="B14" s="24"/>
      <c r="D14" s="26"/>
      <c r="E14" s="26"/>
    </row>
    <row r="15" spans="1:5" ht="14.25">
      <c r="A15" s="27" t="s">
        <v>174</v>
      </c>
      <c r="B15" s="19" t="s">
        <v>69</v>
      </c>
      <c r="C15" s="26">
        <v>1.21</v>
      </c>
      <c r="D15" s="28">
        <f>C15+Sheet3!E7</f>
        <v>1.4464</v>
      </c>
      <c r="E15" s="28">
        <f>C15+Sheet3!E7</f>
        <v>1.4464</v>
      </c>
    </row>
    <row r="16" spans="1:5" ht="14.25">
      <c r="A16" s="27" t="s">
        <v>175</v>
      </c>
      <c r="B16" s="19" t="s">
        <v>69</v>
      </c>
      <c r="C16" s="28">
        <v>4.46</v>
      </c>
      <c r="D16" s="28">
        <v>4.46</v>
      </c>
      <c r="E16" s="28">
        <v>4.46</v>
      </c>
    </row>
    <row r="17" spans="1:5" ht="14.25">
      <c r="A17" s="27" t="s">
        <v>6</v>
      </c>
      <c r="B17" s="19" t="s">
        <v>69</v>
      </c>
      <c r="C17" s="28">
        <v>0.11</v>
      </c>
      <c r="D17" s="28">
        <v>0.11</v>
      </c>
      <c r="E17" s="28">
        <v>0.11</v>
      </c>
    </row>
    <row r="18" spans="1:5" ht="14.25">
      <c r="A18" s="27" t="s">
        <v>176</v>
      </c>
      <c r="B18" s="19" t="s">
        <v>69</v>
      </c>
      <c r="C18" s="28" t="s">
        <v>45</v>
      </c>
      <c r="D18" s="28" t="s">
        <v>45</v>
      </c>
      <c r="E18" s="28" t="s">
        <v>45</v>
      </c>
    </row>
    <row r="19" spans="1:5" ht="30">
      <c r="A19" s="20" t="s">
        <v>177</v>
      </c>
      <c r="B19" s="21" t="s">
        <v>69</v>
      </c>
      <c r="C19" s="22">
        <v>16.29</v>
      </c>
      <c r="D19" s="22">
        <f>SUM(D21:D24)</f>
        <v>16.3</v>
      </c>
      <c r="E19" s="22">
        <f>SUM(E21:E24)</f>
        <v>16.3</v>
      </c>
    </row>
    <row r="20" spans="1:5" ht="14.25">
      <c r="A20" s="25" t="s">
        <v>173</v>
      </c>
      <c r="B20" s="24"/>
      <c r="C20" s="26"/>
      <c r="D20" s="26"/>
      <c r="E20" s="26"/>
    </row>
    <row r="21" spans="1:5" ht="14.25">
      <c r="A21" s="27" t="s">
        <v>178</v>
      </c>
      <c r="B21" s="19" t="s">
        <v>69</v>
      </c>
      <c r="C21" s="28">
        <v>0.08</v>
      </c>
      <c r="D21" s="28">
        <v>0.08</v>
      </c>
      <c r="E21" s="28">
        <v>0.08</v>
      </c>
    </row>
    <row r="22" spans="1:5" ht="14.25">
      <c r="A22" s="27" t="s">
        <v>179</v>
      </c>
      <c r="B22" s="19" t="s">
        <v>69</v>
      </c>
      <c r="C22" s="28">
        <v>0</v>
      </c>
      <c r="D22" s="28">
        <f>C22+Sheet3!E22</f>
        <v>0.01</v>
      </c>
      <c r="E22" s="28">
        <f>D22</f>
        <v>0.01</v>
      </c>
    </row>
    <row r="23" spans="1:5" ht="14.25">
      <c r="A23" s="27" t="s">
        <v>180</v>
      </c>
      <c r="B23" s="19" t="s">
        <v>69</v>
      </c>
      <c r="C23" s="28">
        <v>15.92</v>
      </c>
      <c r="D23" s="28">
        <v>15.92</v>
      </c>
      <c r="E23" s="28">
        <v>15.92</v>
      </c>
    </row>
    <row r="24" spans="1:5" ht="14.25">
      <c r="A24" s="27" t="s">
        <v>181</v>
      </c>
      <c r="B24" s="19" t="s">
        <v>69</v>
      </c>
      <c r="C24" s="28">
        <v>0.29</v>
      </c>
      <c r="D24" s="28">
        <v>0.29</v>
      </c>
      <c r="E24" s="28">
        <v>0.29</v>
      </c>
    </row>
    <row r="25" spans="1:5" ht="15">
      <c r="A25" s="23" t="s">
        <v>182</v>
      </c>
      <c r="B25" s="21" t="s">
        <v>69</v>
      </c>
      <c r="C25" s="22">
        <v>6.83</v>
      </c>
      <c r="D25" s="22">
        <f>SUM(D27:D30)</f>
        <v>6.83</v>
      </c>
      <c r="E25" s="22">
        <f>SUM(E27:E30)</f>
        <v>6.83</v>
      </c>
    </row>
    <row r="26" spans="1:5" ht="14.25">
      <c r="A26" s="25" t="s">
        <v>173</v>
      </c>
      <c r="B26" s="24"/>
      <c r="C26" s="26"/>
      <c r="D26" s="26"/>
      <c r="E26" s="26"/>
    </row>
    <row r="27" spans="1:5" ht="14.25">
      <c r="A27" s="27" t="s">
        <v>183</v>
      </c>
      <c r="B27" s="19" t="s">
        <v>69</v>
      </c>
      <c r="C27" s="28" t="s">
        <v>45</v>
      </c>
      <c r="D27" s="28" t="s">
        <v>45</v>
      </c>
      <c r="E27" s="28" t="s">
        <v>45</v>
      </c>
    </row>
    <row r="28" spans="1:5" ht="14.25">
      <c r="A28" s="27" t="s">
        <v>184</v>
      </c>
      <c r="B28" s="19" t="s">
        <v>69</v>
      </c>
      <c r="C28" s="28" t="s">
        <v>45</v>
      </c>
      <c r="D28" s="28" t="s">
        <v>45</v>
      </c>
      <c r="E28" s="28" t="s">
        <v>45</v>
      </c>
    </row>
    <row r="29" spans="1:5" ht="14.25">
      <c r="A29" s="27" t="s">
        <v>185</v>
      </c>
      <c r="B29" s="19" t="s">
        <v>69</v>
      </c>
      <c r="C29" s="28" t="s">
        <v>45</v>
      </c>
      <c r="D29" s="28" t="s">
        <v>45</v>
      </c>
      <c r="E29" s="28" t="s">
        <v>45</v>
      </c>
    </row>
    <row r="30" spans="1:5" ht="14.25">
      <c r="A30" s="27" t="s">
        <v>17</v>
      </c>
      <c r="B30" s="19" t="s">
        <v>69</v>
      </c>
      <c r="C30" s="28">
        <v>6.83</v>
      </c>
      <c r="D30" s="28">
        <v>6.83</v>
      </c>
      <c r="E30" s="28">
        <v>6.83</v>
      </c>
    </row>
    <row r="31" spans="1:5" ht="15">
      <c r="A31" s="23" t="s">
        <v>186</v>
      </c>
      <c r="B31" s="21" t="s">
        <v>69</v>
      </c>
      <c r="C31" s="22">
        <v>0</v>
      </c>
      <c r="D31" s="22">
        <v>0</v>
      </c>
      <c r="E31" s="22">
        <v>0</v>
      </c>
    </row>
    <row r="32" spans="1:5" ht="15">
      <c r="A32" s="23" t="s">
        <v>187</v>
      </c>
      <c r="B32" s="21" t="s">
        <v>69</v>
      </c>
      <c r="C32" s="22">
        <v>596.1539</v>
      </c>
      <c r="D32" s="22">
        <f>SUM(D34:D38)</f>
        <v>595.9175</v>
      </c>
      <c r="E32" s="22">
        <f>SUM(E34:E38)</f>
        <v>595.9175</v>
      </c>
    </row>
    <row r="33" spans="1:5" ht="14.25">
      <c r="A33" s="25" t="s">
        <v>173</v>
      </c>
      <c r="B33" s="24"/>
      <c r="C33" s="26"/>
      <c r="D33" s="26"/>
      <c r="E33" s="26"/>
    </row>
    <row r="34" spans="1:5" ht="14.25">
      <c r="A34" s="27" t="s">
        <v>3</v>
      </c>
      <c r="B34" s="19" t="s">
        <v>69</v>
      </c>
      <c r="C34" s="28">
        <v>286.69640000000004</v>
      </c>
      <c r="D34" s="28">
        <v>286.69640000000004</v>
      </c>
      <c r="E34" s="28">
        <v>286.69640000000004</v>
      </c>
    </row>
    <row r="35" spans="1:5" ht="14.25">
      <c r="A35" s="27" t="s">
        <v>188</v>
      </c>
      <c r="B35" s="19" t="s">
        <v>69</v>
      </c>
      <c r="C35" s="28">
        <v>245.22629999999998</v>
      </c>
      <c r="D35" s="28">
        <f>C35-Sheet3!C7</f>
        <v>244.98989999999998</v>
      </c>
      <c r="E35" s="28">
        <f>C35-Sheet3!C7</f>
        <v>244.98989999999998</v>
      </c>
    </row>
    <row r="36" spans="1:5" ht="14.25">
      <c r="A36" s="27" t="s">
        <v>189</v>
      </c>
      <c r="B36" s="19" t="s">
        <v>69</v>
      </c>
      <c r="C36" s="28" t="s">
        <v>45</v>
      </c>
      <c r="D36" s="28" t="s">
        <v>45</v>
      </c>
      <c r="E36" s="28" t="s">
        <v>45</v>
      </c>
    </row>
    <row r="37" spans="1:5" ht="14.25">
      <c r="A37" s="27" t="s">
        <v>190</v>
      </c>
      <c r="B37" s="19" t="s">
        <v>69</v>
      </c>
      <c r="C37" s="28" t="s">
        <v>45</v>
      </c>
      <c r="D37" s="28" t="s">
        <v>45</v>
      </c>
      <c r="E37" s="28" t="s">
        <v>45</v>
      </c>
    </row>
    <row r="38" spans="1:5" ht="14.25">
      <c r="A38" s="27" t="s">
        <v>14</v>
      </c>
      <c r="B38" s="19" t="s">
        <v>69</v>
      </c>
      <c r="C38" s="28">
        <v>64.2312</v>
      </c>
      <c r="D38" s="28">
        <v>64.2312</v>
      </c>
      <c r="E38" s="28">
        <v>64.2312</v>
      </c>
    </row>
    <row r="39" spans="1:5" ht="15">
      <c r="A39" s="23" t="s">
        <v>191</v>
      </c>
      <c r="B39" s="21" t="s">
        <v>69</v>
      </c>
      <c r="C39" s="22">
        <v>0</v>
      </c>
      <c r="D39" s="22">
        <v>0</v>
      </c>
      <c r="E39" s="22">
        <v>0</v>
      </c>
    </row>
    <row r="40" spans="1:5" ht="15">
      <c r="A40" s="23" t="s">
        <v>192</v>
      </c>
      <c r="B40" s="21" t="s">
        <v>69</v>
      </c>
      <c r="C40" s="22">
        <v>5.32</v>
      </c>
      <c r="D40" s="22">
        <f>SUM(D41:D45)</f>
        <v>5.32</v>
      </c>
      <c r="E40" s="22">
        <f>SUM(E41:E45)</f>
        <v>5.32</v>
      </c>
    </row>
    <row r="41" spans="1:5" ht="14.25">
      <c r="A41" s="29" t="s">
        <v>9</v>
      </c>
      <c r="B41" s="19" t="s">
        <v>69</v>
      </c>
      <c r="C41" s="1">
        <v>5.32</v>
      </c>
      <c r="D41" s="1">
        <v>5.32</v>
      </c>
      <c r="E41" s="1">
        <v>5.32</v>
      </c>
    </row>
    <row r="42" spans="1:5" ht="14.25">
      <c r="A42" s="27" t="s">
        <v>193</v>
      </c>
      <c r="B42" s="19" t="s">
        <v>69</v>
      </c>
      <c r="C42" s="28" t="s">
        <v>45</v>
      </c>
      <c r="D42" s="28" t="s">
        <v>45</v>
      </c>
      <c r="E42" s="28" t="s">
        <v>45</v>
      </c>
    </row>
    <row r="43" spans="1:5" ht="14.25">
      <c r="A43" s="27" t="s">
        <v>194</v>
      </c>
      <c r="B43" s="19" t="s">
        <v>69</v>
      </c>
      <c r="C43" s="28" t="s">
        <v>45</v>
      </c>
      <c r="D43" s="28" t="s">
        <v>45</v>
      </c>
      <c r="E43" s="28" t="s">
        <v>45</v>
      </c>
    </row>
    <row r="44" spans="1:5" ht="14.25">
      <c r="A44" s="27" t="s">
        <v>195</v>
      </c>
      <c r="B44" s="19" t="s">
        <v>69</v>
      </c>
      <c r="C44" s="28" t="s">
        <v>45</v>
      </c>
      <c r="D44" s="28" t="s">
        <v>45</v>
      </c>
      <c r="E44" s="28" t="s">
        <v>45</v>
      </c>
    </row>
    <row r="45" spans="1:5" ht="14.25">
      <c r="A45" s="27" t="s">
        <v>196</v>
      </c>
      <c r="B45" s="19" t="s">
        <v>69</v>
      </c>
      <c r="C45" s="28" t="s">
        <v>45</v>
      </c>
      <c r="D45" s="28" t="s">
        <v>45</v>
      </c>
      <c r="E45" s="28" t="s">
        <v>45</v>
      </c>
    </row>
    <row r="46" spans="1:5" s="36" customFormat="1" ht="15">
      <c r="A46" s="23" t="s">
        <v>197</v>
      </c>
      <c r="B46" s="21" t="s">
        <v>69</v>
      </c>
      <c r="C46" s="22">
        <v>0</v>
      </c>
      <c r="D46" s="22">
        <v>0</v>
      </c>
      <c r="E46" s="22">
        <v>0</v>
      </c>
    </row>
    <row r="47" spans="1:5" ht="15">
      <c r="A47" s="135" t="s">
        <v>198</v>
      </c>
      <c r="B47" s="136"/>
      <c r="C47" s="136"/>
      <c r="D47" s="136"/>
      <c r="E47" s="137"/>
    </row>
    <row r="48" spans="1:5" ht="14.25">
      <c r="A48" s="27" t="s">
        <v>199</v>
      </c>
      <c r="B48" s="19" t="s">
        <v>69</v>
      </c>
      <c r="C48" s="28">
        <v>25.52</v>
      </c>
      <c r="D48" s="28">
        <v>25.52</v>
      </c>
      <c r="E48" s="28">
        <v>25.52</v>
      </c>
    </row>
    <row r="49" spans="1:5" ht="14.25">
      <c r="A49" s="27" t="s">
        <v>200</v>
      </c>
      <c r="B49" s="19" t="s">
        <v>69</v>
      </c>
      <c r="C49" s="28">
        <v>147.1682</v>
      </c>
      <c r="D49" s="28">
        <v>147.1682</v>
      </c>
      <c r="E49" s="28">
        <v>147.1682</v>
      </c>
    </row>
    <row r="50" spans="1:5" ht="14.25">
      <c r="A50" s="27" t="s">
        <v>201</v>
      </c>
      <c r="B50" s="19" t="s">
        <v>69</v>
      </c>
      <c r="C50" s="28">
        <v>662.02</v>
      </c>
      <c r="D50" s="28">
        <v>662.02</v>
      </c>
      <c r="E50" s="28">
        <v>662.02</v>
      </c>
    </row>
    <row r="51" spans="1:5" ht="14.25">
      <c r="A51" s="25" t="s">
        <v>202</v>
      </c>
      <c r="B51" s="24"/>
      <c r="C51" s="26">
        <f>SUM(C48:C50)</f>
        <v>834.7082</v>
      </c>
      <c r="D51" s="26">
        <f>SUM(D48:D50)</f>
        <v>834.7082</v>
      </c>
      <c r="E51" s="26">
        <f>SUM(E48:E50)</f>
        <v>834.7082</v>
      </c>
    </row>
    <row r="52" spans="1:5" ht="15">
      <c r="A52" s="135" t="s">
        <v>203</v>
      </c>
      <c r="B52" s="136"/>
      <c r="C52" s="136"/>
      <c r="D52" s="136"/>
      <c r="E52" s="137"/>
    </row>
    <row r="53" spans="1:5" ht="14.25">
      <c r="A53" s="30" t="s">
        <v>204</v>
      </c>
      <c r="B53" s="19" t="s">
        <v>209</v>
      </c>
      <c r="C53" s="32">
        <v>4560</v>
      </c>
      <c r="D53" s="32">
        <f>(C53+E53)/2</f>
        <v>4605</v>
      </c>
      <c r="E53" s="32">
        <v>4650</v>
      </c>
    </row>
    <row r="54" spans="1:5" ht="14.25">
      <c r="A54" s="30" t="s">
        <v>205</v>
      </c>
      <c r="B54" s="19" t="s">
        <v>206</v>
      </c>
      <c r="C54" s="28">
        <f>C53/C6</f>
        <v>22.316174185569757</v>
      </c>
      <c r="D54" s="28">
        <f>D53/D6</f>
        <v>22.537502551069103</v>
      </c>
      <c r="E54" s="28">
        <f>E53/E6</f>
        <v>22.75773873234991</v>
      </c>
    </row>
    <row r="55" spans="1:5" ht="14.25">
      <c r="A55" s="31" t="s">
        <v>207</v>
      </c>
      <c r="B55" s="24"/>
      <c r="C55" s="26"/>
      <c r="D55" s="26"/>
      <c r="E55" s="26"/>
    </row>
    <row r="56" spans="1:5" ht="14.25">
      <c r="A56" s="30" t="s">
        <v>208</v>
      </c>
      <c r="B56" s="19" t="s">
        <v>209</v>
      </c>
      <c r="C56" s="32">
        <f>C53*0.27</f>
        <v>1231.2</v>
      </c>
      <c r="D56" s="32">
        <f>D53*0.27</f>
        <v>1243.3500000000001</v>
      </c>
      <c r="E56" s="32">
        <f>E53*0.27</f>
        <v>1255.5</v>
      </c>
    </row>
    <row r="57" spans="1:5" ht="14.25">
      <c r="A57" s="30" t="s">
        <v>210</v>
      </c>
      <c r="B57" s="19" t="s">
        <v>209</v>
      </c>
      <c r="C57" s="32">
        <f>C53*0.61</f>
        <v>2781.6</v>
      </c>
      <c r="D57" s="32">
        <f>D53*0.61</f>
        <v>2809.0499999999997</v>
      </c>
      <c r="E57" s="32">
        <f>E53*0.61</f>
        <v>2836.5</v>
      </c>
    </row>
    <row r="58" spans="1:5" ht="14.25">
      <c r="A58" s="30" t="s">
        <v>211</v>
      </c>
      <c r="B58" s="19" t="s">
        <v>209</v>
      </c>
      <c r="C58" s="32">
        <f>C53*0.12</f>
        <v>547.1999999999999</v>
      </c>
      <c r="D58" s="32">
        <f>D53*0.12</f>
        <v>552.6</v>
      </c>
      <c r="E58" s="32">
        <f>E53*0.12</f>
        <v>558</v>
      </c>
    </row>
    <row r="59" spans="1:5" ht="15">
      <c r="A59" s="135" t="s">
        <v>212</v>
      </c>
      <c r="B59" s="136"/>
      <c r="C59" s="136"/>
      <c r="D59" s="136"/>
      <c r="E59" s="137"/>
    </row>
    <row r="60" spans="1:5" ht="14.25">
      <c r="A60" s="27" t="s">
        <v>213</v>
      </c>
      <c r="B60" s="33" t="s">
        <v>214</v>
      </c>
      <c r="C60" s="28">
        <v>91.2</v>
      </c>
      <c r="D60" s="28">
        <f>(C60+E60)/2</f>
        <v>92.1</v>
      </c>
      <c r="E60" s="28">
        <v>93</v>
      </c>
    </row>
    <row r="61" spans="1:5" ht="14.25">
      <c r="A61" s="25" t="s">
        <v>173</v>
      </c>
      <c r="B61" s="24"/>
      <c r="C61" s="26"/>
      <c r="D61" s="28"/>
      <c r="E61" s="26"/>
    </row>
    <row r="62" spans="1:5" ht="14.25">
      <c r="A62" s="27" t="s">
        <v>215</v>
      </c>
      <c r="B62" s="19" t="s">
        <v>78</v>
      </c>
      <c r="C62" s="32">
        <v>807</v>
      </c>
      <c r="D62" s="32">
        <f>(C62+E62)/2</f>
        <v>818.5</v>
      </c>
      <c r="E62" s="32">
        <v>830</v>
      </c>
    </row>
    <row r="63" spans="1:5" ht="14.25">
      <c r="A63" s="27" t="s">
        <v>216</v>
      </c>
      <c r="B63" s="19" t="s">
        <v>217</v>
      </c>
      <c r="C63" s="28">
        <f>C60/C53*1000</f>
        <v>20</v>
      </c>
      <c r="D63" s="28">
        <f>D60/D53*1000</f>
        <v>20</v>
      </c>
      <c r="E63" s="28">
        <f>E60/E53*1000</f>
        <v>20</v>
      </c>
    </row>
    <row r="64" spans="1:5" ht="15">
      <c r="A64" s="135" t="s">
        <v>218</v>
      </c>
      <c r="B64" s="136"/>
      <c r="C64" s="136"/>
      <c r="D64" s="136"/>
      <c r="E64" s="137"/>
    </row>
    <row r="65" spans="1:5" ht="14.25">
      <c r="A65" s="34" t="s">
        <v>219</v>
      </c>
      <c r="B65" s="19" t="s">
        <v>220</v>
      </c>
      <c r="C65" s="35"/>
      <c r="D65" s="19">
        <v>300</v>
      </c>
      <c r="E65" s="19">
        <v>350</v>
      </c>
    </row>
    <row r="66" spans="1:5" ht="14.25">
      <c r="A66" s="27" t="s">
        <v>221</v>
      </c>
      <c r="B66" s="19" t="s">
        <v>220</v>
      </c>
      <c r="C66" s="35"/>
      <c r="D66" s="19">
        <v>800</v>
      </c>
      <c r="E66" s="19">
        <v>840</v>
      </c>
    </row>
    <row r="67" spans="1:5" ht="14.25">
      <c r="A67" s="27" t="s">
        <v>222</v>
      </c>
      <c r="B67" s="19" t="s">
        <v>223</v>
      </c>
      <c r="C67" s="35"/>
      <c r="D67" s="19" t="s">
        <v>285</v>
      </c>
      <c r="E67" s="37" t="s">
        <v>285</v>
      </c>
    </row>
    <row r="68" spans="1:5" ht="14.25">
      <c r="A68" s="27" t="s">
        <v>224</v>
      </c>
      <c r="B68" s="19" t="s">
        <v>78</v>
      </c>
      <c r="C68" s="35"/>
      <c r="D68" s="19" t="s">
        <v>285</v>
      </c>
      <c r="E68" s="37" t="s">
        <v>285</v>
      </c>
    </row>
    <row r="69" spans="1:5" ht="14.25">
      <c r="A69" s="27" t="s">
        <v>225</v>
      </c>
      <c r="B69" s="33" t="s">
        <v>78</v>
      </c>
      <c r="C69" s="35"/>
      <c r="D69" s="19">
        <v>100</v>
      </c>
      <c r="E69" s="19">
        <v>140</v>
      </c>
    </row>
    <row r="70" spans="1:5" ht="15">
      <c r="A70" s="135" t="s">
        <v>226</v>
      </c>
      <c r="B70" s="136"/>
      <c r="C70" s="136"/>
      <c r="D70" s="136"/>
      <c r="E70" s="137"/>
    </row>
    <row r="71" spans="1:5" ht="14.25">
      <c r="A71" s="27" t="s">
        <v>227</v>
      </c>
      <c r="B71" s="19" t="s">
        <v>104</v>
      </c>
      <c r="C71" s="35"/>
      <c r="D71" s="19">
        <v>15</v>
      </c>
      <c r="E71" s="19">
        <v>16</v>
      </c>
    </row>
    <row r="72" spans="1:5" ht="42.75">
      <c r="A72" s="34" t="s">
        <v>228</v>
      </c>
      <c r="B72" s="33" t="s">
        <v>229</v>
      </c>
      <c r="C72" s="35"/>
      <c r="D72" s="19">
        <v>5.88</v>
      </c>
      <c r="E72" s="19">
        <v>6.27</v>
      </c>
    </row>
    <row r="73" spans="1:5" ht="15">
      <c r="A73" s="135" t="s">
        <v>230</v>
      </c>
      <c r="B73" s="136"/>
      <c r="C73" s="136"/>
      <c r="D73" s="136"/>
      <c r="E73" s="137"/>
    </row>
    <row r="74" spans="1:5" ht="14.25">
      <c r="A74" s="27" t="s">
        <v>231</v>
      </c>
      <c r="B74" s="19" t="s">
        <v>232</v>
      </c>
      <c r="C74" s="19"/>
      <c r="D74" s="19">
        <f>E74*0.8</f>
        <v>960</v>
      </c>
      <c r="E74" s="19">
        <v>1200</v>
      </c>
    </row>
    <row r="75" spans="1:5" ht="14.25">
      <c r="A75" s="27" t="s">
        <v>233</v>
      </c>
      <c r="B75" s="19" t="s">
        <v>232</v>
      </c>
      <c r="C75" s="19"/>
      <c r="D75" s="19">
        <f aca="true" t="shared" si="0" ref="D75:D105">E75*0.8</f>
        <v>560</v>
      </c>
      <c r="E75" s="19">
        <v>700</v>
      </c>
    </row>
    <row r="76" spans="1:5" ht="14.25">
      <c r="A76" s="27" t="s">
        <v>234</v>
      </c>
      <c r="B76" s="19" t="s">
        <v>232</v>
      </c>
      <c r="C76" s="19"/>
      <c r="D76" s="19">
        <f t="shared" si="0"/>
        <v>160</v>
      </c>
      <c r="E76" s="19">
        <v>200</v>
      </c>
    </row>
    <row r="77" spans="1:5" ht="14.25">
      <c r="A77" s="27" t="s">
        <v>235</v>
      </c>
      <c r="B77" s="19" t="s">
        <v>232</v>
      </c>
      <c r="C77" s="19"/>
      <c r="D77" s="19">
        <f t="shared" si="0"/>
        <v>60771.200000000004</v>
      </c>
      <c r="E77" s="19">
        <v>75964</v>
      </c>
    </row>
    <row r="78" spans="1:5" ht="14.25">
      <c r="A78" s="27" t="s">
        <v>236</v>
      </c>
      <c r="B78" s="19" t="s">
        <v>237</v>
      </c>
      <c r="C78" s="19"/>
      <c r="D78" s="19"/>
      <c r="E78" s="19"/>
    </row>
    <row r="79" spans="1:5" ht="14.25">
      <c r="A79" s="27" t="s">
        <v>238</v>
      </c>
      <c r="B79" s="19" t="s">
        <v>239</v>
      </c>
      <c r="C79" s="19"/>
      <c r="D79" s="19">
        <f t="shared" si="0"/>
        <v>10.4</v>
      </c>
      <c r="E79" s="19">
        <v>13</v>
      </c>
    </row>
    <row r="80" spans="1:5" ht="14.25">
      <c r="A80" s="25" t="s">
        <v>240</v>
      </c>
      <c r="B80" s="24"/>
      <c r="C80" s="24"/>
      <c r="D80" s="19"/>
      <c r="E80" s="24"/>
    </row>
    <row r="81" spans="1:5" ht="14.25">
      <c r="A81" s="27" t="s">
        <v>241</v>
      </c>
      <c r="B81" s="19" t="s">
        <v>239</v>
      </c>
      <c r="C81" s="19"/>
      <c r="D81" s="19">
        <f t="shared" si="0"/>
        <v>6.5120000000000005</v>
      </c>
      <c r="E81" s="19">
        <v>8.14</v>
      </c>
    </row>
    <row r="82" spans="1:5" ht="14.25">
      <c r="A82" s="27" t="s">
        <v>242</v>
      </c>
      <c r="B82" s="19" t="s">
        <v>243</v>
      </c>
      <c r="C82" s="19"/>
      <c r="D82" s="19">
        <f t="shared" si="0"/>
        <v>688</v>
      </c>
      <c r="E82" s="19">
        <v>860</v>
      </c>
    </row>
    <row r="83" spans="1:5" ht="14.25">
      <c r="A83" s="27" t="s">
        <v>244</v>
      </c>
      <c r="B83" s="19" t="s">
        <v>245</v>
      </c>
      <c r="C83" s="19"/>
      <c r="D83" s="19">
        <f t="shared" si="0"/>
        <v>0.6880000000000001</v>
      </c>
      <c r="E83" s="19">
        <v>0.86</v>
      </c>
    </row>
    <row r="84" spans="1:5" ht="14.25">
      <c r="A84" s="25" t="s">
        <v>246</v>
      </c>
      <c r="B84" s="24"/>
      <c r="C84" s="24"/>
      <c r="D84" s="19"/>
      <c r="E84" s="24"/>
    </row>
    <row r="85" spans="1:5" ht="14.25">
      <c r="A85" s="27" t="s">
        <v>247</v>
      </c>
      <c r="B85" s="19" t="s">
        <v>248</v>
      </c>
      <c r="C85" s="19"/>
      <c r="D85" s="19">
        <f t="shared" si="0"/>
        <v>528</v>
      </c>
      <c r="E85" s="19">
        <v>660</v>
      </c>
    </row>
    <row r="86" spans="1:5" ht="14.25">
      <c r="A86" s="27" t="s">
        <v>249</v>
      </c>
      <c r="B86" s="19" t="s">
        <v>248</v>
      </c>
      <c r="C86" s="19"/>
      <c r="D86" s="19">
        <f t="shared" si="0"/>
        <v>160</v>
      </c>
      <c r="E86" s="19">
        <v>200</v>
      </c>
    </row>
    <row r="87" spans="1:5" ht="14.25">
      <c r="A87" s="27" t="s">
        <v>250</v>
      </c>
      <c r="B87" s="19" t="s">
        <v>248</v>
      </c>
      <c r="C87" s="19"/>
      <c r="D87" s="19"/>
      <c r="E87" s="19"/>
    </row>
    <row r="88" spans="1:5" ht="14.25">
      <c r="A88" s="27" t="s">
        <v>117</v>
      </c>
      <c r="B88" s="19"/>
      <c r="C88" s="19"/>
      <c r="D88" s="19"/>
      <c r="E88" s="19"/>
    </row>
    <row r="89" spans="1:5" ht="14.25">
      <c r="A89" s="27" t="s">
        <v>251</v>
      </c>
      <c r="B89" s="19" t="s">
        <v>252</v>
      </c>
      <c r="C89" s="19"/>
      <c r="D89" s="19">
        <f t="shared" si="0"/>
        <v>471200</v>
      </c>
      <c r="E89" s="19">
        <v>589000</v>
      </c>
    </row>
    <row r="90" spans="1:5" ht="14.25">
      <c r="A90" s="25" t="s">
        <v>130</v>
      </c>
      <c r="B90" s="24"/>
      <c r="C90" s="24"/>
      <c r="D90" s="19"/>
      <c r="E90" s="24"/>
    </row>
    <row r="91" spans="1:5" ht="14.25">
      <c r="A91" s="27" t="s">
        <v>253</v>
      </c>
      <c r="B91" s="19" t="s">
        <v>252</v>
      </c>
      <c r="C91" s="19"/>
      <c r="D91" s="19">
        <f t="shared" si="0"/>
        <v>117800</v>
      </c>
      <c r="E91" s="19">
        <v>147250</v>
      </c>
    </row>
    <row r="92" spans="1:5" ht="14.25">
      <c r="A92" s="27" t="s">
        <v>254</v>
      </c>
      <c r="B92" s="19" t="s">
        <v>252</v>
      </c>
      <c r="C92" s="19"/>
      <c r="D92" s="19">
        <f t="shared" si="0"/>
        <v>353400</v>
      </c>
      <c r="E92" s="19">
        <v>441750</v>
      </c>
    </row>
    <row r="93" spans="1:5" ht="14.25">
      <c r="A93" s="27" t="s">
        <v>255</v>
      </c>
      <c r="B93" s="19" t="s">
        <v>256</v>
      </c>
      <c r="C93" s="19"/>
      <c r="D93" s="19">
        <f t="shared" si="0"/>
        <v>101.36000000000001</v>
      </c>
      <c r="E93" s="19">
        <v>126.7</v>
      </c>
    </row>
    <row r="94" spans="1:5" ht="14.25">
      <c r="A94" s="25" t="s">
        <v>257</v>
      </c>
      <c r="B94" s="24"/>
      <c r="C94" s="24"/>
      <c r="D94" s="19"/>
      <c r="E94" s="24"/>
    </row>
    <row r="95" spans="1:5" ht="14.25">
      <c r="A95" s="27" t="s">
        <v>254</v>
      </c>
      <c r="B95" s="19" t="s">
        <v>258</v>
      </c>
      <c r="C95" s="19"/>
      <c r="D95" s="19">
        <f t="shared" si="0"/>
        <v>76</v>
      </c>
      <c r="E95" s="19">
        <v>95</v>
      </c>
    </row>
    <row r="96" spans="1:5" ht="14.25">
      <c r="A96" s="27" t="s">
        <v>259</v>
      </c>
      <c r="B96" s="19" t="s">
        <v>260</v>
      </c>
      <c r="C96" s="19"/>
      <c r="D96" s="19"/>
      <c r="E96" s="19" t="s">
        <v>286</v>
      </c>
    </row>
    <row r="97" spans="1:5" ht="14.25">
      <c r="A97" s="25" t="s">
        <v>130</v>
      </c>
      <c r="B97" s="24"/>
      <c r="C97" s="24"/>
      <c r="D97" s="19"/>
      <c r="E97" s="24"/>
    </row>
    <row r="98" spans="1:5" ht="14.25">
      <c r="A98" s="27" t="s">
        <v>118</v>
      </c>
      <c r="B98" s="19"/>
      <c r="C98" s="19"/>
      <c r="D98" s="19"/>
      <c r="E98" s="19"/>
    </row>
    <row r="99" spans="1:5" ht="14.25">
      <c r="A99" s="27" t="s">
        <v>261</v>
      </c>
      <c r="B99" s="19" t="s">
        <v>154</v>
      </c>
      <c r="C99" s="19"/>
      <c r="D99" s="19"/>
      <c r="E99" s="19"/>
    </row>
    <row r="100" spans="1:5" ht="14.25">
      <c r="A100" s="27" t="s">
        <v>262</v>
      </c>
      <c r="B100" s="19" t="s">
        <v>263</v>
      </c>
      <c r="C100" s="19"/>
      <c r="D100" s="19">
        <f t="shared" si="0"/>
        <v>1130.4</v>
      </c>
      <c r="E100" s="19">
        <v>1413</v>
      </c>
    </row>
    <row r="101" spans="1:5" ht="14.25">
      <c r="A101" s="25" t="s">
        <v>130</v>
      </c>
      <c r="B101" s="24"/>
      <c r="C101" s="24"/>
      <c r="D101" s="19">
        <f t="shared" si="0"/>
        <v>0</v>
      </c>
      <c r="E101" s="24"/>
    </row>
    <row r="102" spans="1:5" ht="14.25">
      <c r="A102" s="27" t="s">
        <v>254</v>
      </c>
      <c r="B102" s="19" t="s">
        <v>263</v>
      </c>
      <c r="C102" s="19"/>
      <c r="D102" s="19">
        <f t="shared" si="0"/>
        <v>818.4000000000001</v>
      </c>
      <c r="E102" s="38">
        <v>1023</v>
      </c>
    </row>
    <row r="103" spans="1:5" ht="14.25">
      <c r="A103" s="27" t="s">
        <v>264</v>
      </c>
      <c r="B103" s="19" t="s">
        <v>265</v>
      </c>
      <c r="C103" s="19"/>
      <c r="D103" s="19">
        <f t="shared" si="0"/>
        <v>312</v>
      </c>
      <c r="E103" s="19">
        <v>390</v>
      </c>
    </row>
    <row r="104" spans="1:5" ht="14.25">
      <c r="A104" s="27" t="s">
        <v>266</v>
      </c>
      <c r="B104" s="19" t="s">
        <v>104</v>
      </c>
      <c r="C104" s="19"/>
      <c r="D104" s="19">
        <f t="shared" si="0"/>
        <v>9.600000000000001</v>
      </c>
      <c r="E104" s="19">
        <v>12</v>
      </c>
    </row>
    <row r="105" spans="1:5" ht="14.25">
      <c r="A105" s="27" t="s">
        <v>267</v>
      </c>
      <c r="B105" s="19" t="s">
        <v>104</v>
      </c>
      <c r="C105" s="19"/>
      <c r="D105" s="19">
        <f t="shared" si="0"/>
        <v>10.4</v>
      </c>
      <c r="E105" s="19">
        <v>13</v>
      </c>
    </row>
    <row r="106" spans="1:5" ht="15">
      <c r="A106" s="135" t="s">
        <v>268</v>
      </c>
      <c r="B106" s="136"/>
      <c r="C106" s="136"/>
      <c r="D106" s="136"/>
      <c r="E106" s="137"/>
    </row>
    <row r="107" spans="1:5" ht="14.25">
      <c r="A107" s="27" t="s">
        <v>269</v>
      </c>
      <c r="B107" s="35"/>
      <c r="C107" s="19"/>
      <c r="D107" s="19"/>
      <c r="E107" s="19"/>
    </row>
    <row r="108" spans="1:5" ht="14.25">
      <c r="A108" s="27" t="s">
        <v>270</v>
      </c>
      <c r="B108" s="19" t="s">
        <v>69</v>
      </c>
      <c r="C108" s="19"/>
      <c r="D108" s="19">
        <f>E108*0.85</f>
        <v>173.4</v>
      </c>
      <c r="E108" s="19">
        <v>204</v>
      </c>
    </row>
    <row r="109" spans="1:5" ht="14.25">
      <c r="A109" s="27" t="s">
        <v>271</v>
      </c>
      <c r="B109" s="19" t="s">
        <v>104</v>
      </c>
      <c r="C109" s="19"/>
      <c r="D109" s="19"/>
      <c r="E109" s="19"/>
    </row>
    <row r="110" spans="1:5" ht="14.25">
      <c r="A110" s="27" t="s">
        <v>272</v>
      </c>
      <c r="B110" s="19" t="s">
        <v>104</v>
      </c>
      <c r="C110" s="19"/>
      <c r="D110" s="19"/>
      <c r="E110" s="19"/>
    </row>
    <row r="111" spans="1:5" ht="14.25">
      <c r="A111" s="27" t="s">
        <v>273</v>
      </c>
      <c r="B111" s="19" t="s">
        <v>69</v>
      </c>
      <c r="C111" s="19"/>
      <c r="D111" s="19">
        <f>E111*0.85</f>
        <v>173.4</v>
      </c>
      <c r="E111" s="19">
        <v>204</v>
      </c>
    </row>
    <row r="112" spans="1:5" ht="14.25">
      <c r="A112" s="27" t="s">
        <v>274</v>
      </c>
      <c r="B112" s="19" t="s">
        <v>275</v>
      </c>
      <c r="C112" s="19"/>
      <c r="D112" s="19">
        <f>E112*0.85</f>
        <v>751.4</v>
      </c>
      <c r="E112" s="19">
        <v>884</v>
      </c>
    </row>
    <row r="113" spans="1:5" ht="15">
      <c r="A113" s="135" t="s">
        <v>276</v>
      </c>
      <c r="B113" s="136"/>
      <c r="C113" s="136"/>
      <c r="D113" s="136"/>
      <c r="E113" s="137"/>
    </row>
    <row r="114" spans="1:5" ht="28.5">
      <c r="A114" s="34" t="s">
        <v>277</v>
      </c>
      <c r="B114" s="19" t="s">
        <v>69</v>
      </c>
      <c r="C114" s="19"/>
      <c r="D114" s="19"/>
      <c r="E114" s="19"/>
    </row>
    <row r="115" spans="1:5" ht="14.25">
      <c r="A115" s="27" t="s">
        <v>257</v>
      </c>
      <c r="B115" s="35"/>
      <c r="C115" s="19"/>
      <c r="D115" s="19"/>
      <c r="E115" s="19"/>
    </row>
    <row r="116" spans="1:5" ht="14.25">
      <c r="A116" s="27" t="s">
        <v>278</v>
      </c>
      <c r="B116" s="19" t="s">
        <v>69</v>
      </c>
      <c r="C116" s="19"/>
      <c r="D116" s="19"/>
      <c r="E116" s="19"/>
    </row>
    <row r="117" spans="1:5" ht="57">
      <c r="A117" s="27" t="s">
        <v>279</v>
      </c>
      <c r="B117" s="33" t="s">
        <v>280</v>
      </c>
      <c r="C117" s="54" t="s">
        <v>363</v>
      </c>
      <c r="D117" s="38" t="s">
        <v>364</v>
      </c>
      <c r="E117" s="38" t="s">
        <v>364</v>
      </c>
    </row>
    <row r="118" spans="1:5" ht="57">
      <c r="A118" s="34" t="s">
        <v>281</v>
      </c>
      <c r="B118" s="33" t="s">
        <v>280</v>
      </c>
      <c r="C118" s="54" t="s">
        <v>363</v>
      </c>
      <c r="D118" s="38" t="s">
        <v>364</v>
      </c>
      <c r="E118" s="38" t="s">
        <v>364</v>
      </c>
    </row>
    <row r="119" spans="1:5" ht="57">
      <c r="A119" s="27" t="s">
        <v>282</v>
      </c>
      <c r="B119" s="33" t="s">
        <v>280</v>
      </c>
      <c r="C119" s="54" t="s">
        <v>363</v>
      </c>
      <c r="D119" s="19"/>
      <c r="E119" s="19"/>
    </row>
    <row r="120" spans="1:5" ht="14.25">
      <c r="A120" s="27" t="s">
        <v>283</v>
      </c>
      <c r="B120" s="19" t="s">
        <v>284</v>
      </c>
      <c r="C120" s="19">
        <v>43</v>
      </c>
      <c r="D120" s="19">
        <v>45</v>
      </c>
      <c r="E120" s="19">
        <v>45</v>
      </c>
    </row>
  </sheetData>
  <sheetProtection/>
  <mergeCells count="10">
    <mergeCell ref="A73:E73"/>
    <mergeCell ref="A106:E106"/>
    <mergeCell ref="A113:E113"/>
    <mergeCell ref="A1:E1"/>
    <mergeCell ref="A4:E4"/>
    <mergeCell ref="A47:E47"/>
    <mergeCell ref="A52:E52"/>
    <mergeCell ref="A59:E59"/>
    <mergeCell ref="A70:E70"/>
    <mergeCell ref="A64:E64"/>
  </mergeCells>
  <printOptions/>
  <pageMargins left="0.7" right="0.7" top="0.75" bottom="0.75" header="0.3" footer="0.3"/>
  <pageSetup horizontalDpi="1200" verticalDpi="1200" orientation="portrait" paperSize="9" r:id="rId1"/>
  <ignoredErrors>
    <ignoredError sqref="D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8515625" style="0" bestFit="1" customWidth="1"/>
    <col min="2" max="2" width="59.421875" style="0" customWidth="1"/>
    <col min="3" max="3" width="15.28125" style="0" bestFit="1" customWidth="1"/>
    <col min="4" max="4" width="12.57421875" style="0" customWidth="1"/>
    <col min="5" max="5" width="12.7109375" style="0" bestFit="1" customWidth="1"/>
    <col min="6" max="6" width="14.28125" style="0" bestFit="1" customWidth="1"/>
  </cols>
  <sheetData>
    <row r="1" spans="1:6" ht="16.5" thickBot="1" thickTop="1">
      <c r="A1" s="139" t="s">
        <v>161</v>
      </c>
      <c r="B1" s="139"/>
      <c r="C1" s="139"/>
      <c r="D1" s="139"/>
      <c r="E1" s="139"/>
      <c r="F1" s="139"/>
    </row>
    <row r="2" spans="1:6" ht="30.75" thickTop="1">
      <c r="A2" s="2" t="s">
        <v>47</v>
      </c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</row>
    <row r="3" spans="1:6" ht="15.7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thickTop="1">
      <c r="A4" s="4">
        <v>1</v>
      </c>
      <c r="B4" s="5" t="s">
        <v>53</v>
      </c>
      <c r="C4" s="4" t="s">
        <v>54</v>
      </c>
      <c r="D4" s="17">
        <f>SUM(D5:D13)</f>
        <v>834.71</v>
      </c>
      <c r="E4" s="17">
        <f>SUM(E5:E13)</f>
        <v>834.7</v>
      </c>
      <c r="F4" s="17" t="e">
        <f>SUM(F5:F13)</f>
        <v>#REF!</v>
      </c>
    </row>
    <row r="5" spans="1:6" ht="45">
      <c r="A5" s="6"/>
      <c r="B5" s="6" t="s">
        <v>55</v>
      </c>
      <c r="C5" s="7" t="s">
        <v>54</v>
      </c>
      <c r="D5" s="16">
        <v>596.1539</v>
      </c>
      <c r="E5" s="16">
        <f>D5-Sheet3!C5</f>
        <v>595.9175</v>
      </c>
      <c r="F5" s="16">
        <f>E5-Sheet3!D5</f>
        <v>595.9175</v>
      </c>
    </row>
    <row r="6" spans="1:6" ht="15">
      <c r="A6" s="6"/>
      <c r="B6" s="6" t="s">
        <v>56</v>
      </c>
      <c r="C6" s="7" t="s">
        <v>54</v>
      </c>
      <c r="D6" s="16">
        <v>204.3361</v>
      </c>
      <c r="E6" s="16">
        <f>D6-Sheet3!C9+Sheet3!E10</f>
        <v>204.32609999999997</v>
      </c>
      <c r="F6" s="16" t="e">
        <f>E6-Sheet3!D9+Sheet3!#REF!</f>
        <v>#REF!</v>
      </c>
    </row>
    <row r="7" spans="1:6" ht="30">
      <c r="A7" s="6"/>
      <c r="B7" s="6" t="s">
        <v>57</v>
      </c>
      <c r="C7" s="7" t="s">
        <v>54</v>
      </c>
      <c r="D7" s="16">
        <v>5.779999999999999</v>
      </c>
      <c r="E7" s="16">
        <f>D7+Sheet3!E6</f>
        <v>6.016399999999999</v>
      </c>
      <c r="F7" s="16" t="e">
        <f>E7+Sheet3!#REF!</f>
        <v>#REF!</v>
      </c>
    </row>
    <row r="8" spans="1:6" ht="30">
      <c r="A8" s="6"/>
      <c r="B8" s="6" t="s">
        <v>58</v>
      </c>
      <c r="C8" s="7" t="s">
        <v>54</v>
      </c>
      <c r="D8" s="16">
        <v>16.29</v>
      </c>
      <c r="E8" s="16">
        <v>16.29</v>
      </c>
      <c r="F8" s="16">
        <v>16.29</v>
      </c>
    </row>
    <row r="9" spans="1:6" ht="15">
      <c r="A9" s="6"/>
      <c r="B9" s="6" t="s">
        <v>59</v>
      </c>
      <c r="C9" s="7" t="s">
        <v>54</v>
      </c>
      <c r="D9" s="16">
        <v>6.83</v>
      </c>
      <c r="E9" s="16">
        <v>6.83</v>
      </c>
      <c r="F9" s="16">
        <v>6.83</v>
      </c>
    </row>
    <row r="10" spans="1:6" ht="15">
      <c r="A10" s="6"/>
      <c r="B10" s="6" t="s">
        <v>60</v>
      </c>
      <c r="C10" s="7" t="s">
        <v>54</v>
      </c>
      <c r="D10" s="16"/>
      <c r="E10" s="16"/>
      <c r="F10" s="16"/>
    </row>
    <row r="11" spans="1:6" ht="15">
      <c r="A11" s="6"/>
      <c r="B11" s="6" t="s">
        <v>61</v>
      </c>
      <c r="C11" s="7" t="s">
        <v>54</v>
      </c>
      <c r="D11" s="16"/>
      <c r="E11" s="16"/>
      <c r="F11" s="16"/>
    </row>
    <row r="12" spans="1:6" ht="15">
      <c r="A12" s="6"/>
      <c r="B12" s="6" t="s">
        <v>62</v>
      </c>
      <c r="C12" s="7" t="s">
        <v>54</v>
      </c>
      <c r="D12" s="16">
        <v>5.32</v>
      </c>
      <c r="E12" s="16">
        <v>5.32</v>
      </c>
      <c r="F12" s="16">
        <v>5.32</v>
      </c>
    </row>
    <row r="13" spans="1:6" ht="15">
      <c r="A13" s="6"/>
      <c r="B13" s="6" t="s">
        <v>63</v>
      </c>
      <c r="C13" s="7" t="s">
        <v>54</v>
      </c>
      <c r="D13" s="16"/>
      <c r="E13" s="16"/>
      <c r="F13" s="16"/>
    </row>
    <row r="14" spans="1:6" ht="15">
      <c r="A14" s="6"/>
      <c r="B14" s="6" t="s">
        <v>64</v>
      </c>
      <c r="C14" s="7" t="s">
        <v>54</v>
      </c>
      <c r="D14" s="16">
        <f>SUM(D15:D17)</f>
        <v>834.7082</v>
      </c>
      <c r="E14" s="16">
        <f>SUM(E15:E17)</f>
        <v>834.7082</v>
      </c>
      <c r="F14" s="16">
        <f>SUM(F15:F17)</f>
        <v>834.7082</v>
      </c>
    </row>
    <row r="15" spans="1:6" ht="15">
      <c r="A15" s="6"/>
      <c r="B15" s="6" t="s">
        <v>65</v>
      </c>
      <c r="C15" s="7" t="s">
        <v>54</v>
      </c>
      <c r="D15" s="16">
        <v>25.52</v>
      </c>
      <c r="E15" s="16">
        <v>25.52</v>
      </c>
      <c r="F15" s="16">
        <v>25.52</v>
      </c>
    </row>
    <row r="16" spans="1:6" ht="15">
      <c r="A16" s="6"/>
      <c r="B16" s="6" t="s">
        <v>66</v>
      </c>
      <c r="C16" s="7" t="s">
        <v>54</v>
      </c>
      <c r="D16" s="18">
        <v>147.1682</v>
      </c>
      <c r="E16" s="18">
        <v>147.1682</v>
      </c>
      <c r="F16" s="18">
        <v>147.1682</v>
      </c>
    </row>
    <row r="17" spans="1:6" ht="15">
      <c r="A17" s="6"/>
      <c r="B17" s="6" t="s">
        <v>67</v>
      </c>
      <c r="C17" s="7" t="s">
        <v>54</v>
      </c>
      <c r="D17" s="16">
        <v>662.02</v>
      </c>
      <c r="E17" s="16">
        <v>662.02</v>
      </c>
      <c r="F17" s="16">
        <v>662.02</v>
      </c>
    </row>
    <row r="18" spans="1:6" ht="15">
      <c r="A18" s="6"/>
      <c r="B18" s="8" t="s">
        <v>68</v>
      </c>
      <c r="C18" s="7" t="s">
        <v>69</v>
      </c>
      <c r="D18" s="7"/>
      <c r="E18" s="7"/>
      <c r="F18" s="7"/>
    </row>
    <row r="19" spans="1:6" ht="15">
      <c r="A19" s="9">
        <v>2</v>
      </c>
      <c r="B19" s="10" t="s">
        <v>70</v>
      </c>
      <c r="C19" s="9" t="s">
        <v>71</v>
      </c>
      <c r="D19" s="9"/>
      <c r="E19" s="9"/>
      <c r="F19" s="9"/>
    </row>
    <row r="20" spans="1:6" ht="15">
      <c r="A20" s="6"/>
      <c r="B20" s="6" t="s">
        <v>72</v>
      </c>
      <c r="C20" s="7" t="s">
        <v>71</v>
      </c>
      <c r="D20" s="7"/>
      <c r="E20" s="7"/>
      <c r="F20" s="7"/>
    </row>
    <row r="21" spans="1:6" ht="15">
      <c r="A21" s="6"/>
      <c r="B21" s="6" t="s">
        <v>73</v>
      </c>
      <c r="C21" s="7" t="s">
        <v>71</v>
      </c>
      <c r="D21" s="7"/>
      <c r="E21" s="7"/>
      <c r="F21" s="7"/>
    </row>
    <row r="22" spans="1:6" ht="15">
      <c r="A22" s="9">
        <v>3</v>
      </c>
      <c r="B22" s="10" t="s">
        <v>74</v>
      </c>
      <c r="C22" s="9" t="s">
        <v>75</v>
      </c>
      <c r="D22" s="9"/>
      <c r="E22" s="9"/>
      <c r="F22" s="9"/>
    </row>
    <row r="23" spans="1:6" ht="15">
      <c r="A23" s="9">
        <v>4</v>
      </c>
      <c r="B23" s="10" t="s">
        <v>76</v>
      </c>
      <c r="C23" s="11"/>
      <c r="D23" s="9"/>
      <c r="E23" s="9"/>
      <c r="F23" s="9"/>
    </row>
    <row r="24" spans="1:6" ht="15">
      <c r="A24" s="6"/>
      <c r="B24" s="6" t="s">
        <v>77</v>
      </c>
      <c r="C24" s="7" t="s">
        <v>78</v>
      </c>
      <c r="D24" s="7"/>
      <c r="E24" s="7"/>
      <c r="F24" s="7"/>
    </row>
    <row r="25" spans="1:6" ht="15">
      <c r="A25" s="9">
        <v>5</v>
      </c>
      <c r="B25" s="10" t="s">
        <v>79</v>
      </c>
      <c r="C25" s="9" t="s">
        <v>78</v>
      </c>
      <c r="D25" s="9"/>
      <c r="E25" s="9"/>
      <c r="F25" s="9"/>
    </row>
    <row r="26" spans="1:6" ht="15">
      <c r="A26" s="6"/>
      <c r="B26" s="6" t="s">
        <v>80</v>
      </c>
      <c r="C26" s="7" t="s">
        <v>78</v>
      </c>
      <c r="D26" s="7"/>
      <c r="E26" s="7"/>
      <c r="F26" s="7"/>
    </row>
    <row r="27" spans="1:6" ht="15">
      <c r="A27" s="6"/>
      <c r="B27" s="6" t="s">
        <v>81</v>
      </c>
      <c r="C27" s="7" t="s">
        <v>78</v>
      </c>
      <c r="D27" s="7"/>
      <c r="E27" s="7"/>
      <c r="F27" s="7"/>
    </row>
    <row r="28" spans="1:6" ht="15">
      <c r="A28" s="6"/>
      <c r="B28" s="6" t="s">
        <v>82</v>
      </c>
      <c r="C28" s="7" t="s">
        <v>78</v>
      </c>
      <c r="D28" s="7"/>
      <c r="E28" s="7"/>
      <c r="F28" s="7"/>
    </row>
    <row r="29" spans="1:6" ht="15">
      <c r="A29" s="6"/>
      <c r="B29" s="6" t="s">
        <v>83</v>
      </c>
      <c r="C29" s="7" t="s">
        <v>78</v>
      </c>
      <c r="D29" s="7"/>
      <c r="E29" s="7"/>
      <c r="F29" s="7"/>
    </row>
    <row r="30" spans="1:6" ht="15">
      <c r="A30" s="6"/>
      <c r="B30" s="6" t="s">
        <v>84</v>
      </c>
      <c r="C30" s="7"/>
      <c r="D30" s="7"/>
      <c r="E30" s="7"/>
      <c r="F30" s="7"/>
    </row>
    <row r="31" spans="1:6" ht="15">
      <c r="A31" s="9">
        <v>6</v>
      </c>
      <c r="B31" s="10" t="s">
        <v>85</v>
      </c>
      <c r="C31" s="9" t="s">
        <v>86</v>
      </c>
      <c r="D31" s="9"/>
      <c r="E31" s="9"/>
      <c r="F31" s="9"/>
    </row>
    <row r="32" spans="1:6" ht="30">
      <c r="A32" s="6"/>
      <c r="B32" s="12" t="s">
        <v>87</v>
      </c>
      <c r="C32" s="7" t="s">
        <v>88</v>
      </c>
      <c r="D32" s="7"/>
      <c r="E32" s="7"/>
      <c r="F32" s="7"/>
    </row>
    <row r="33" spans="1:6" ht="15">
      <c r="A33" s="6"/>
      <c r="B33" s="6" t="s">
        <v>89</v>
      </c>
      <c r="C33" s="7" t="s">
        <v>86</v>
      </c>
      <c r="D33" s="7"/>
      <c r="E33" s="7"/>
      <c r="F33" s="7"/>
    </row>
    <row r="34" spans="1:6" ht="15">
      <c r="A34" s="6"/>
      <c r="B34" s="6" t="s">
        <v>90</v>
      </c>
      <c r="C34" s="7" t="s">
        <v>86</v>
      </c>
      <c r="D34" s="7"/>
      <c r="E34" s="7"/>
      <c r="F34" s="7"/>
    </row>
    <row r="35" spans="1:6" ht="30">
      <c r="A35" s="9">
        <v>7</v>
      </c>
      <c r="B35" s="10" t="s">
        <v>91</v>
      </c>
      <c r="C35" s="9" t="s">
        <v>92</v>
      </c>
      <c r="D35" s="9"/>
      <c r="E35" s="9"/>
      <c r="F35" s="9"/>
    </row>
    <row r="36" spans="1:6" ht="15.75">
      <c r="A36" s="6"/>
      <c r="B36" s="6" t="s">
        <v>93</v>
      </c>
      <c r="C36" s="7" t="s">
        <v>94</v>
      </c>
      <c r="D36" s="7"/>
      <c r="E36" s="7"/>
      <c r="F36" s="7"/>
    </row>
    <row r="37" spans="1:6" ht="15.75">
      <c r="A37" s="6"/>
      <c r="B37" s="6" t="s">
        <v>95</v>
      </c>
      <c r="C37" s="7" t="s">
        <v>94</v>
      </c>
      <c r="D37" s="7"/>
      <c r="E37" s="7"/>
      <c r="F37" s="7"/>
    </row>
    <row r="38" spans="1:6" ht="45">
      <c r="A38" s="9">
        <v>8</v>
      </c>
      <c r="B38" s="10" t="s">
        <v>96</v>
      </c>
      <c r="C38" s="9" t="s">
        <v>97</v>
      </c>
      <c r="D38" s="9"/>
      <c r="E38" s="9"/>
      <c r="F38" s="9"/>
    </row>
    <row r="39" spans="1:6" ht="15">
      <c r="A39" s="6"/>
      <c r="B39" s="6" t="s">
        <v>98</v>
      </c>
      <c r="C39" s="7" t="s">
        <v>97</v>
      </c>
      <c r="D39" s="7"/>
      <c r="E39" s="7"/>
      <c r="F39" s="7"/>
    </row>
    <row r="40" spans="1:6" ht="30">
      <c r="A40" s="6"/>
      <c r="B40" s="6" t="s">
        <v>99</v>
      </c>
      <c r="C40" s="7" t="s">
        <v>97</v>
      </c>
      <c r="D40" s="7"/>
      <c r="E40" s="7"/>
      <c r="F40" s="7"/>
    </row>
    <row r="41" spans="1:6" ht="30">
      <c r="A41" s="6"/>
      <c r="B41" s="6" t="s">
        <v>100</v>
      </c>
      <c r="C41" s="7" t="s">
        <v>97</v>
      </c>
      <c r="D41" s="7"/>
      <c r="E41" s="7"/>
      <c r="F41" s="13"/>
    </row>
    <row r="42" spans="1:6" ht="30">
      <c r="A42" s="6"/>
      <c r="B42" s="6" t="s">
        <v>101</v>
      </c>
      <c r="C42" s="7" t="s">
        <v>97</v>
      </c>
      <c r="D42" s="7"/>
      <c r="E42" s="7"/>
      <c r="F42" s="7"/>
    </row>
    <row r="43" spans="1:6" ht="15">
      <c r="A43" s="9">
        <v>9</v>
      </c>
      <c r="B43" s="10" t="s">
        <v>102</v>
      </c>
      <c r="C43" s="10"/>
      <c r="D43" s="9"/>
      <c r="E43" s="9"/>
      <c r="F43" s="9"/>
    </row>
    <row r="44" spans="1:6" ht="30">
      <c r="A44" s="6"/>
      <c r="B44" s="6" t="s">
        <v>103</v>
      </c>
      <c r="C44" s="7" t="s">
        <v>104</v>
      </c>
      <c r="D44" s="7"/>
      <c r="E44" s="7"/>
      <c r="F44" s="7"/>
    </row>
    <row r="45" spans="1:6" ht="30">
      <c r="A45" s="6"/>
      <c r="B45" s="6" t="s">
        <v>105</v>
      </c>
      <c r="C45" s="7" t="s">
        <v>104</v>
      </c>
      <c r="D45" s="7"/>
      <c r="E45" s="7"/>
      <c r="F45" s="7"/>
    </row>
    <row r="46" spans="1:6" ht="15">
      <c r="A46" s="6"/>
      <c r="B46" s="6" t="s">
        <v>106</v>
      </c>
      <c r="C46" s="7" t="s">
        <v>104</v>
      </c>
      <c r="D46" s="7"/>
      <c r="E46" s="7"/>
      <c r="F46" s="7"/>
    </row>
    <row r="47" spans="1:6" ht="15">
      <c r="A47" s="6"/>
      <c r="B47" s="6" t="s">
        <v>107</v>
      </c>
      <c r="C47" s="7" t="s">
        <v>104</v>
      </c>
      <c r="D47" s="7"/>
      <c r="E47" s="7"/>
      <c r="F47" s="7"/>
    </row>
    <row r="48" spans="1:6" ht="15">
      <c r="A48" s="6"/>
      <c r="B48" s="6" t="s">
        <v>108</v>
      </c>
      <c r="C48" s="7" t="s">
        <v>104</v>
      </c>
      <c r="D48" s="7"/>
      <c r="E48" s="7"/>
      <c r="F48" s="7"/>
    </row>
    <row r="49" spans="1:6" ht="15.75">
      <c r="A49" s="9">
        <v>10</v>
      </c>
      <c r="B49" s="10" t="s">
        <v>109</v>
      </c>
      <c r="C49" s="9" t="s">
        <v>110</v>
      </c>
      <c r="D49" s="9"/>
      <c r="E49" s="9"/>
      <c r="F49" s="9"/>
    </row>
    <row r="50" spans="1:6" ht="15.75">
      <c r="A50" s="6"/>
      <c r="B50" s="6" t="s">
        <v>111</v>
      </c>
      <c r="C50" s="7" t="s">
        <v>112</v>
      </c>
      <c r="D50" s="7"/>
      <c r="E50" s="7"/>
      <c r="F50" s="7"/>
    </row>
    <row r="51" spans="1:6" ht="15.75">
      <c r="A51" s="6"/>
      <c r="B51" s="6" t="s">
        <v>113</v>
      </c>
      <c r="C51" s="7" t="s">
        <v>112</v>
      </c>
      <c r="D51" s="7"/>
      <c r="E51" s="7"/>
      <c r="F51" s="7"/>
    </row>
    <row r="52" spans="1:6" ht="15">
      <c r="A52" s="9">
        <v>11</v>
      </c>
      <c r="B52" s="10" t="s">
        <v>114</v>
      </c>
      <c r="C52" s="9" t="s">
        <v>115</v>
      </c>
      <c r="D52" s="9"/>
      <c r="E52" s="9"/>
      <c r="F52" s="9"/>
    </row>
    <row r="53" spans="1:6" ht="15">
      <c r="A53" s="9">
        <v>12</v>
      </c>
      <c r="B53" s="10" t="s">
        <v>116</v>
      </c>
      <c r="C53" s="9" t="s">
        <v>104</v>
      </c>
      <c r="D53" s="9"/>
      <c r="E53" s="9"/>
      <c r="F53" s="9"/>
    </row>
    <row r="54" spans="1:6" ht="15">
      <c r="A54" s="9">
        <v>13</v>
      </c>
      <c r="B54" s="10" t="s">
        <v>117</v>
      </c>
      <c r="C54" s="9" t="s">
        <v>104</v>
      </c>
      <c r="D54" s="9"/>
      <c r="E54" s="9"/>
      <c r="F54" s="9"/>
    </row>
    <row r="55" spans="1:6" ht="15">
      <c r="A55" s="14">
        <v>14</v>
      </c>
      <c r="B55" s="15" t="s">
        <v>118</v>
      </c>
      <c r="C55" s="14" t="s">
        <v>119</v>
      </c>
      <c r="D55" s="14"/>
      <c r="E55" s="14"/>
      <c r="F55" s="14"/>
    </row>
    <row r="56" spans="1:6" ht="15">
      <c r="A56" s="9">
        <v>15</v>
      </c>
      <c r="B56" s="10" t="s">
        <v>120</v>
      </c>
      <c r="C56" s="10"/>
      <c r="D56" s="9"/>
      <c r="E56" s="9"/>
      <c r="F56" s="9"/>
    </row>
    <row r="57" spans="1:6" ht="15">
      <c r="A57" s="6"/>
      <c r="B57" s="6" t="s">
        <v>121</v>
      </c>
      <c r="C57" s="6"/>
      <c r="D57" s="7"/>
      <c r="E57" s="7"/>
      <c r="F57" s="7"/>
    </row>
    <row r="58" spans="1:6" ht="15">
      <c r="A58" s="6"/>
      <c r="B58" s="6" t="s">
        <v>122</v>
      </c>
      <c r="C58" s="7" t="s">
        <v>123</v>
      </c>
      <c r="D58" s="7"/>
      <c r="E58" s="7"/>
      <c r="F58" s="7"/>
    </row>
    <row r="59" spans="1:6" ht="15">
      <c r="A59" s="6"/>
      <c r="B59" s="6" t="s">
        <v>124</v>
      </c>
      <c r="C59" s="7" t="s">
        <v>123</v>
      </c>
      <c r="D59" s="7"/>
      <c r="E59" s="7"/>
      <c r="F59" s="7"/>
    </row>
    <row r="60" spans="1:6" ht="15">
      <c r="A60" s="6"/>
      <c r="B60" s="6" t="s">
        <v>122</v>
      </c>
      <c r="C60" s="7" t="s">
        <v>125</v>
      </c>
      <c r="D60" s="7"/>
      <c r="E60" s="7"/>
      <c r="F60" s="7"/>
    </row>
    <row r="61" spans="1:6" ht="15.75">
      <c r="A61" s="6"/>
      <c r="B61" s="6" t="s">
        <v>126</v>
      </c>
      <c r="C61" s="7" t="s">
        <v>127</v>
      </c>
      <c r="D61" s="7"/>
      <c r="E61" s="7"/>
      <c r="F61" s="7"/>
    </row>
    <row r="62" spans="1:6" ht="15.75">
      <c r="A62" s="6"/>
      <c r="B62" s="6" t="s">
        <v>128</v>
      </c>
      <c r="C62" s="7" t="s">
        <v>129</v>
      </c>
      <c r="D62" s="7"/>
      <c r="E62" s="7"/>
      <c r="F62" s="7"/>
    </row>
    <row r="63" spans="1:6" ht="15">
      <c r="A63" s="6"/>
      <c r="B63" s="6" t="s">
        <v>130</v>
      </c>
      <c r="C63" s="6"/>
      <c r="D63" s="7"/>
      <c r="E63" s="7"/>
      <c r="F63" s="7"/>
    </row>
    <row r="64" spans="1:6" ht="15.75">
      <c r="A64" s="6"/>
      <c r="B64" s="6" t="s">
        <v>131</v>
      </c>
      <c r="C64" s="7" t="s">
        <v>129</v>
      </c>
      <c r="D64" s="7"/>
      <c r="E64" s="7"/>
      <c r="F64" s="7"/>
    </row>
    <row r="65" spans="1:6" ht="15.75">
      <c r="A65" s="6"/>
      <c r="B65" s="6" t="s">
        <v>132</v>
      </c>
      <c r="C65" s="7" t="s">
        <v>129</v>
      </c>
      <c r="D65" s="7"/>
      <c r="E65" s="7"/>
      <c r="F65" s="7"/>
    </row>
    <row r="66" spans="1:6" ht="15">
      <c r="A66" s="9">
        <v>16</v>
      </c>
      <c r="B66" s="10" t="s">
        <v>133</v>
      </c>
      <c r="C66" s="10"/>
      <c r="D66" s="9"/>
      <c r="E66" s="9"/>
      <c r="F66" s="9"/>
    </row>
    <row r="67" spans="1:6" ht="15.75">
      <c r="A67" s="6"/>
      <c r="B67" s="6" t="s">
        <v>134</v>
      </c>
      <c r="C67" s="7" t="s">
        <v>129</v>
      </c>
      <c r="D67" s="7"/>
      <c r="E67" s="7"/>
      <c r="F67" s="7"/>
    </row>
    <row r="68" spans="1:6" ht="15.75">
      <c r="A68" s="6"/>
      <c r="B68" s="6" t="s">
        <v>135</v>
      </c>
      <c r="C68" s="7" t="s">
        <v>129</v>
      </c>
      <c r="D68" s="7"/>
      <c r="E68" s="7"/>
      <c r="F68" s="7"/>
    </row>
    <row r="69" spans="1:6" ht="15.75">
      <c r="A69" s="6"/>
      <c r="B69" s="6" t="s">
        <v>136</v>
      </c>
      <c r="C69" s="7" t="s">
        <v>129</v>
      </c>
      <c r="D69" s="7"/>
      <c r="E69" s="7"/>
      <c r="F69" s="7"/>
    </row>
    <row r="70" spans="1:6" ht="15.75">
      <c r="A70" s="6"/>
      <c r="B70" s="6" t="s">
        <v>137</v>
      </c>
      <c r="C70" s="7" t="s">
        <v>129</v>
      </c>
      <c r="D70" s="7"/>
      <c r="E70" s="7"/>
      <c r="F70" s="7"/>
    </row>
    <row r="71" spans="1:6" ht="15.75">
      <c r="A71" s="6"/>
      <c r="B71" s="6" t="s">
        <v>138</v>
      </c>
      <c r="C71" s="7" t="s">
        <v>129</v>
      </c>
      <c r="D71" s="7"/>
      <c r="E71" s="7"/>
      <c r="F71" s="7"/>
    </row>
    <row r="72" spans="1:6" ht="15.75">
      <c r="A72" s="6"/>
      <c r="B72" s="6" t="s">
        <v>139</v>
      </c>
      <c r="C72" s="7" t="s">
        <v>129</v>
      </c>
      <c r="D72" s="7"/>
      <c r="E72" s="7"/>
      <c r="F72" s="7"/>
    </row>
    <row r="73" spans="1:6" ht="15.75">
      <c r="A73" s="6"/>
      <c r="B73" s="6" t="s">
        <v>140</v>
      </c>
      <c r="C73" s="7" t="s">
        <v>129</v>
      </c>
      <c r="D73" s="7"/>
      <c r="E73" s="7"/>
      <c r="F73" s="7"/>
    </row>
    <row r="74" spans="1:6" ht="15.75">
      <c r="A74" s="6"/>
      <c r="B74" s="6" t="s">
        <v>141</v>
      </c>
      <c r="C74" s="7" t="s">
        <v>129</v>
      </c>
      <c r="D74" s="7"/>
      <c r="E74" s="7"/>
      <c r="F74" s="7"/>
    </row>
    <row r="75" spans="1:6" ht="15.75">
      <c r="A75" s="6"/>
      <c r="B75" s="6" t="s">
        <v>142</v>
      </c>
      <c r="C75" s="7" t="s">
        <v>129</v>
      </c>
      <c r="D75" s="7"/>
      <c r="E75" s="7"/>
      <c r="F75" s="7"/>
    </row>
    <row r="76" spans="1:6" ht="15">
      <c r="A76" s="6"/>
      <c r="B76" s="6" t="s">
        <v>143</v>
      </c>
      <c r="C76" s="7" t="s">
        <v>144</v>
      </c>
      <c r="D76" s="7"/>
      <c r="E76" s="7"/>
      <c r="F76" s="7"/>
    </row>
    <row r="77" spans="1:6" ht="15">
      <c r="A77" s="6"/>
      <c r="B77" s="6" t="s">
        <v>145</v>
      </c>
      <c r="C77" s="7" t="s">
        <v>144</v>
      </c>
      <c r="D77" s="7"/>
      <c r="E77" s="7"/>
      <c r="F77" s="7"/>
    </row>
    <row r="78" spans="1:6" ht="15">
      <c r="A78" s="9">
        <v>17</v>
      </c>
      <c r="B78" s="10" t="s">
        <v>146</v>
      </c>
      <c r="C78" s="10"/>
      <c r="D78" s="9"/>
      <c r="E78" s="9"/>
      <c r="F78" s="9"/>
    </row>
    <row r="79" spans="1:6" ht="15">
      <c r="A79" s="6"/>
      <c r="B79" s="6" t="s">
        <v>147</v>
      </c>
      <c r="C79" s="7" t="s">
        <v>144</v>
      </c>
      <c r="D79" s="7"/>
      <c r="E79" s="7"/>
      <c r="F79" s="7"/>
    </row>
    <row r="80" spans="1:6" ht="15">
      <c r="A80" s="6"/>
      <c r="B80" s="6" t="s">
        <v>148</v>
      </c>
      <c r="C80" s="7" t="s">
        <v>144</v>
      </c>
      <c r="D80" s="7"/>
      <c r="E80" s="7"/>
      <c r="F80" s="7"/>
    </row>
    <row r="81" spans="1:6" ht="45">
      <c r="A81" s="6"/>
      <c r="B81" s="6" t="s">
        <v>149</v>
      </c>
      <c r="C81" s="7" t="s">
        <v>150</v>
      </c>
      <c r="D81" s="7"/>
      <c r="E81" s="7"/>
      <c r="F81" s="7"/>
    </row>
    <row r="82" spans="1:6" ht="90">
      <c r="A82" s="6"/>
      <c r="B82" s="6" t="s">
        <v>151</v>
      </c>
      <c r="C82" s="7" t="s">
        <v>152</v>
      </c>
      <c r="D82" s="7"/>
      <c r="E82" s="7"/>
      <c r="F82" s="7"/>
    </row>
    <row r="83" spans="1:6" ht="15">
      <c r="A83" s="6"/>
      <c r="B83" s="6" t="s">
        <v>153</v>
      </c>
      <c r="C83" s="7" t="s">
        <v>154</v>
      </c>
      <c r="D83" s="7"/>
      <c r="E83" s="7"/>
      <c r="F83" s="7"/>
    </row>
    <row r="84" spans="1:6" ht="15">
      <c r="A84" s="6"/>
      <c r="B84" s="6" t="s">
        <v>155</v>
      </c>
      <c r="C84" s="7" t="s">
        <v>154</v>
      </c>
      <c r="D84" s="7"/>
      <c r="E84" s="7"/>
      <c r="F84" s="7"/>
    </row>
    <row r="85" spans="1:6" ht="15">
      <c r="A85" s="6"/>
      <c r="B85" s="6" t="s">
        <v>156</v>
      </c>
      <c r="C85" s="7" t="s">
        <v>154</v>
      </c>
      <c r="D85" s="7"/>
      <c r="E85" s="7"/>
      <c r="F85" s="7"/>
    </row>
    <row r="86" spans="1:6" ht="15">
      <c r="A86" s="6"/>
      <c r="B86" s="6" t="s">
        <v>157</v>
      </c>
      <c r="C86" s="7" t="s">
        <v>154</v>
      </c>
      <c r="D86" s="7"/>
      <c r="E86" s="7"/>
      <c r="F86" s="7"/>
    </row>
    <row r="87" spans="1:6" ht="15">
      <c r="A87" s="6"/>
      <c r="B87" s="6" t="s">
        <v>158</v>
      </c>
      <c r="C87" s="7" t="s">
        <v>159</v>
      </c>
      <c r="D87" s="7"/>
      <c r="E87" s="7"/>
      <c r="F87" s="7"/>
    </row>
    <row r="88" spans="1:6" ht="15">
      <c r="A88" s="6"/>
      <c r="B88" s="6" t="s">
        <v>160</v>
      </c>
      <c r="C88" s="7" t="s">
        <v>54</v>
      </c>
      <c r="D88" s="7"/>
      <c r="E88" s="7"/>
      <c r="F88" s="7"/>
    </row>
  </sheetData>
  <sheetProtection/>
  <mergeCells count="1">
    <mergeCell ref="A1:F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User</cp:lastModifiedBy>
  <cp:lastPrinted>2022-10-20T09:22:40Z</cp:lastPrinted>
  <dcterms:created xsi:type="dcterms:W3CDTF">2007-06-05T21:26:54Z</dcterms:created>
  <dcterms:modified xsi:type="dcterms:W3CDTF">2022-10-20T09:23:25Z</dcterms:modified>
  <cp:category/>
  <cp:version/>
  <cp:contentType/>
  <cp:contentStatus/>
</cp:coreProperties>
</file>